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96.1.19\puj-isp\Misional\Investigacion\Proyectos\10740 HUB CAMBIO CLIMATICO\Administrativo\Financiero\Open Call\"/>
    </mc:Choice>
  </mc:AlternateContent>
  <xr:revisionPtr revIDLastSave="0" documentId="8_{4329F08B-3E01-4691-83CB-3558C891040D}" xr6:coauthVersionLast="47" xr6:coauthVersionMax="47" xr10:uidLastSave="{00000000-0000-0000-0000-000000000000}"/>
  <bookViews>
    <workbookView xWindow="-120" yWindow="-120" windowWidth="24240" windowHeight="13020" xr2:uid="{00000000-000D-0000-FFFF-FFFF00000000}"/>
  </bookViews>
  <sheets>
    <sheet name="SF" sheetId="1" r:id="rId1"/>
    <sheet name="ER" sheetId="2" r:id="rId2"/>
    <sheet name="Analisis" sheetId="3" r:id="rId3"/>
    <sheet name="Criterios"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3" l="1"/>
  <c r="D38" i="3"/>
  <c r="D8" i="3"/>
  <c r="E38" i="3" l="1"/>
  <c r="D39" i="3"/>
  <c r="C38" i="3"/>
  <c r="E37" i="3"/>
  <c r="E36" i="3"/>
  <c r="C36" i="3"/>
  <c r="C37" i="3"/>
  <c r="F8" i="3" l="1"/>
  <c r="C3" i="2" l="1"/>
  <c r="C3" i="3" s="1"/>
  <c r="F28" i="3" l="1"/>
  <c r="F5" i="3"/>
  <c r="D10" i="2"/>
  <c r="D6" i="2"/>
  <c r="D34" i="1"/>
  <c r="D29" i="1"/>
  <c r="F23" i="3" s="1"/>
  <c r="D20" i="1"/>
  <c r="D14" i="1"/>
  <c r="F20" i="3" l="1"/>
  <c r="F11" i="3"/>
  <c r="F18" i="3"/>
  <c r="F19" i="3"/>
  <c r="F17" i="3"/>
  <c r="D13" i="2"/>
  <c r="D36" i="1"/>
  <c r="D22" i="1"/>
  <c r="C2" i="3"/>
  <c r="D17" i="2" l="1"/>
  <c r="D21" i="2" s="1"/>
  <c r="F12" i="3"/>
  <c r="F16" i="3"/>
  <c r="F21" i="3"/>
  <c r="D38" i="1"/>
  <c r="F26" i="3"/>
  <c r="E25" i="3"/>
  <c r="E23" i="3"/>
  <c r="E17" i="3"/>
  <c r="E32" i="3"/>
  <c r="E16" i="3"/>
  <c r="F14" i="3" l="1"/>
  <c r="F15" i="3"/>
  <c r="F13" i="3"/>
  <c r="F27" i="3"/>
  <c r="D40" i="1"/>
  <c r="D41" i="1" s="1"/>
  <c r="C14" i="1"/>
  <c r="D19" i="3" l="1"/>
  <c r="D5" i="3"/>
  <c r="E6" i="2" l="1"/>
  <c r="C20" i="1" l="1"/>
  <c r="E20" i="1"/>
  <c r="E10" i="2" l="1"/>
  <c r="C10" i="2"/>
  <c r="E34" i="1"/>
  <c r="C34" i="1"/>
  <c r="E29" i="1"/>
  <c r="G23" i="3" s="1"/>
  <c r="C29" i="1"/>
  <c r="E14" i="1"/>
  <c r="G11" i="3" l="1"/>
  <c r="F9" i="3"/>
  <c r="D23" i="3"/>
  <c r="D18" i="3"/>
  <c r="D17" i="3"/>
  <c r="D11" i="3"/>
  <c r="D9" i="3"/>
  <c r="G19" i="3"/>
  <c r="G18" i="3"/>
  <c r="G17" i="3"/>
  <c r="E13" i="2"/>
  <c r="C13" i="2"/>
  <c r="C22" i="1"/>
  <c r="E22" i="1"/>
  <c r="C36" i="1"/>
  <c r="E36" i="1"/>
  <c r="E17" i="2" l="1"/>
  <c r="E21" i="2" s="1"/>
  <c r="G12" i="3"/>
  <c r="D16" i="3"/>
  <c r="C17" i="2"/>
  <c r="C21" i="2" s="1"/>
  <c r="D12" i="3"/>
  <c r="G16" i="3"/>
  <c r="E38" i="1"/>
  <c r="C38" i="1"/>
  <c r="C40" i="1" s="1"/>
  <c r="C41" i="1" s="1"/>
  <c r="G14" i="3" l="1"/>
  <c r="G13" i="3"/>
  <c r="F10" i="3"/>
  <c r="D14" i="3"/>
  <c r="D13" i="3"/>
  <c r="D15" i="3"/>
  <c r="D10" i="3"/>
  <c r="E40" i="1"/>
  <c r="E41" i="1" s="1"/>
  <c r="G15" i="3"/>
  <c r="B1" i="3"/>
  <c r="G28" i="3"/>
  <c r="D28" i="3"/>
  <c r="C1" i="2"/>
  <c r="G5" i="3"/>
  <c r="G26" i="3" l="1"/>
  <c r="D20" i="3"/>
  <c r="G20" i="3"/>
  <c r="G21" i="3" s="1"/>
  <c r="D32" i="3" l="1"/>
  <c r="E31" i="3" s="1"/>
  <c r="D21" i="3"/>
  <c r="G27" i="3"/>
  <c r="D26" i="3"/>
  <c r="D27" i="3" l="1"/>
  <c r="C6" i="2" l="1"/>
  <c r="F3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Angelica Jubiza Buitrago Gomez</author>
  </authors>
  <commentList>
    <comment ref="C8" authorId="0" shapeId="0" xr:uid="{B3EE03CB-0DE0-4487-A050-15816FA55D26}">
      <text>
        <r>
          <rPr>
            <sz val="9"/>
            <color indexed="81"/>
            <rFont val="Tahoma"/>
            <family val="2"/>
          </rPr>
          <t>Permite medir el aumento de los ingresos generados por la actividad principal, en un período de tiempo.</t>
        </r>
      </text>
    </comment>
    <comment ref="C9" authorId="0" shapeId="0" xr:uid="{21AE5427-1936-49E0-91EB-8145083BFCA6}">
      <text>
        <r>
          <rPr>
            <sz val="9"/>
            <color indexed="81"/>
            <rFont val="Tahoma"/>
            <family val="2"/>
          </rPr>
          <t>Permite medir el crecimiento del resultado operacional.</t>
        </r>
      </text>
    </comment>
    <comment ref="C10" authorId="0" shapeId="0" xr:uid="{28269328-625F-4B2E-BF91-184BB37A17A5}">
      <text>
        <r>
          <rPr>
            <sz val="9"/>
            <color indexed="81"/>
            <rFont val="Tahoma"/>
            <family val="2"/>
          </rPr>
          <t>Permite medir el crecimiento del resultado total de la empresa.</t>
        </r>
      </text>
    </comment>
    <comment ref="C11" authorId="0" shapeId="0" xr:uid="{C5A2D5C4-EAB7-498A-ADD4-67790BDE57DC}">
      <text>
        <r>
          <rPr>
            <sz val="9"/>
            <color indexed="81"/>
            <rFont val="Tahoma"/>
            <family val="2"/>
          </rPr>
          <t>Permite evaluar el porcentanje de ganancia sobre el valor de las ventas</t>
        </r>
      </text>
    </comment>
    <comment ref="C12" authorId="0" shapeId="0" xr:uid="{160D5849-4687-491C-975E-1BFAE642B8E1}">
      <text>
        <r>
          <rPr>
            <sz val="9"/>
            <color indexed="81"/>
            <rFont val="Tahoma"/>
            <family val="2"/>
          </rPr>
          <t>Permite determinar si el negocio es o no lucrativo, en sí mismo, independientemente de la forma como ha sido financiado.</t>
        </r>
      </text>
    </comment>
    <comment ref="C13" authorId="0" shapeId="0" xr:uid="{E6338B60-3E2F-4CA9-BA75-D0460CF0AD78}">
      <text>
        <r>
          <rPr>
            <sz val="9"/>
            <color indexed="81"/>
            <rFont val="Tahoma"/>
            <family val="2"/>
          </rPr>
          <t xml:space="preserve">Porcentaje de las ventas que queda de utilidad después de descontar todos los costos y gastos en lo que se incurre. </t>
        </r>
      </text>
    </comment>
    <comment ref="C14" authorId="0" shapeId="0" xr:uid="{54D6D656-A6E3-4E57-B9DE-F4BA0D508AF3}">
      <text>
        <r>
          <rPr>
            <sz val="9"/>
            <color indexed="81"/>
            <rFont val="Tahoma"/>
            <family val="2"/>
          </rPr>
          <t xml:space="preserve">Determina la rentabilidad total de los activos, es decir los beneficios que genera una empresa por las inversiones realizadas.
Por cada peso invertido en activos, la empresa genera $ recursos </t>
        </r>
      </text>
    </comment>
    <comment ref="C15" authorId="0" shapeId="0" xr:uid="{9A9264A0-1F80-438C-91E1-DF5F8A16C4F9}">
      <text>
        <r>
          <rPr>
            <sz val="9"/>
            <color indexed="81"/>
            <rFont val="Tahoma"/>
            <family val="2"/>
          </rPr>
          <t>Determina la rentabilidad total del patrimonio, es decir los beneficios que genera una empresa para sus accionistas o inversores.</t>
        </r>
      </text>
    </comment>
    <comment ref="C16" authorId="0" shapeId="0" xr:uid="{F99C7A90-9C65-4EC1-B205-8E45B93A7CF6}">
      <text>
        <r>
          <rPr>
            <sz val="9"/>
            <color indexed="81"/>
            <rFont val="Tahoma"/>
            <family val="2"/>
          </rPr>
          <t>Porcentaje del activo que está siendo financiado con deuda.</t>
        </r>
      </text>
    </comment>
    <comment ref="C17" authorId="0" shapeId="0" xr:uid="{ED5DB162-EC7E-4712-8020-39A31943B9AD}">
      <text>
        <r>
          <rPr>
            <sz val="9"/>
            <color indexed="81"/>
            <rFont val="Tahoma"/>
            <family val="2"/>
          </rPr>
          <t>Capacidad para cumplir con las obligaciones a corto plazo.
Por cada peso a pagar en el corto plazo, se tienen $x para responder.</t>
        </r>
      </text>
    </comment>
    <comment ref="C18" authorId="0" shapeId="0" xr:uid="{3BB3D249-4FED-40C6-B2C7-17161A01FDC0}">
      <text>
        <r>
          <rPr>
            <sz val="9"/>
            <color indexed="81"/>
            <rFont val="Tahoma"/>
            <family val="2"/>
          </rPr>
          <t>Significa que la empresa cuenta con los recursos necesarios para hacer frente y responder por sus deudas y pasivos, sin necesidad de realizar sus inventarios.
Por cada peso que debe la empresa, se dispone de $X para pagarlo.</t>
        </r>
      </text>
    </comment>
    <comment ref="C19" authorId="0" shapeId="0" xr:uid="{3A2D7DD2-0175-4015-80C7-13A940CBAC88}">
      <text>
        <r>
          <rPr>
            <sz val="9"/>
            <color indexed="81"/>
            <rFont val="Tahoma"/>
            <family val="2"/>
          </rPr>
          <t>Capacidad de la empresa para adquirir compromisos a corto plazo considerando solo el disponible o efectivo.
Por cada peso que debe la empresa, se cuenta con $X efectivos para pagarlo.</t>
        </r>
      </text>
    </comment>
    <comment ref="C20" authorId="0" shapeId="0" xr:uid="{9AF4EF1B-2FEC-45B6-B43D-10B43DF68145}">
      <text>
        <r>
          <rPr>
            <sz val="9"/>
            <color indexed="81"/>
            <rFont val="Tahoma"/>
            <family val="2"/>
          </rPr>
          <t>Dinero disponible para cumplir con las obligaciones actuales a corto plazo.</t>
        </r>
      </text>
    </comment>
    <comment ref="C21" authorId="0" shapeId="0" xr:uid="{E7B3E022-285E-4BCF-895E-6075F323E74A}">
      <text>
        <r>
          <rPr>
            <sz val="9"/>
            <color indexed="81"/>
            <rFont val="Tahoma"/>
            <family val="2"/>
          </rPr>
          <t>El capital de trabajo equivale al XX% del activo total.</t>
        </r>
      </text>
    </comment>
    <comment ref="C22" authorId="0" shapeId="0" xr:uid="{9E99728A-9A23-4C0B-8481-7C0CC6794D15}">
      <text>
        <r>
          <rPr>
            <sz val="9"/>
            <color indexed="81"/>
            <rFont val="Tahoma"/>
            <family val="2"/>
          </rPr>
          <t>Efectivo que generan las actividades operativas principales de la empresa.</t>
        </r>
      </text>
    </comment>
    <comment ref="C23" authorId="0" shapeId="0" xr:uid="{51189F2B-3023-4380-B911-4E344A282069}">
      <text>
        <r>
          <rPr>
            <sz val="9"/>
            <color indexed="81"/>
            <rFont val="Tahoma"/>
            <family val="2"/>
          </rPr>
          <t>Capacidad para cumplir con las obligaciones a corto plazo.
Por cada peso a pagar en el corto plazo, la operación genera $x.
Generación de efectivo en las operaciones para cubrir pasivos a corto plazo.</t>
        </r>
      </text>
    </comment>
    <comment ref="C24" authorId="0" shapeId="0" xr:uid="{EAF73558-DE54-4FAA-8FEC-3FCA81901B49}">
      <text>
        <r>
          <rPr>
            <sz val="9"/>
            <color indexed="81"/>
            <rFont val="Tahoma"/>
            <family val="2"/>
          </rPr>
          <t>Generación de efectivo en un período de tiempo incluyendo las actividades de operación, financiación e inversiones.</t>
        </r>
      </text>
    </comment>
    <comment ref="C25" authorId="0" shapeId="0" xr:uid="{AD5EB13D-8D8B-48D8-957F-61CBC08411ED}">
      <text>
        <r>
          <rPr>
            <sz val="9"/>
            <color indexed="81"/>
            <rFont val="Tahoma"/>
            <family val="2"/>
          </rPr>
          <t>Capacidad operativa para generar ganancias, es decir, el beneficio bruto de explotación obtenido por un negocio, sin considerar los costos financieros ni tributarios, ni los gastos que no representan salida de efectivo (depreciaciones y amortizaciones).</t>
        </r>
      </text>
    </comment>
    <comment ref="C32" authorId="0" shapeId="0" xr:uid="{39E3EEEE-3545-43D3-87DC-D20A93714F50}">
      <text>
        <r>
          <rPr>
            <sz val="9"/>
            <color indexed="81"/>
            <rFont val="Tahoma"/>
            <family val="2"/>
          </rPr>
          <t xml:space="preserve">Capacidad para cumplir con el monto del contrato.
El capital de trabajo equivale al xx% del valor de la oferta económica.
Determina el respaldo.
</t>
        </r>
      </text>
    </comment>
  </commentList>
</comments>
</file>

<file path=xl/sharedStrings.xml><?xml version="1.0" encoding="utf-8"?>
<sst xmlns="http://schemas.openxmlformats.org/spreadsheetml/2006/main" count="122" uniqueCount="100">
  <si>
    <t>ACTIVOS</t>
  </si>
  <si>
    <t>Activos Corrientes</t>
  </si>
  <si>
    <t>Activos no Corrientes</t>
  </si>
  <si>
    <t>Inventarios</t>
  </si>
  <si>
    <t>Deudores</t>
  </si>
  <si>
    <t>Propiedades, planta y equipos</t>
  </si>
  <si>
    <t>PASIVOS</t>
  </si>
  <si>
    <t>Pasivos Corrientes</t>
  </si>
  <si>
    <t>Obligaciones financieras</t>
  </si>
  <si>
    <t>Proveedores</t>
  </si>
  <si>
    <t>Otras cuentas por pagar CP</t>
  </si>
  <si>
    <t>Efectivo e inversiones CP</t>
  </si>
  <si>
    <t>Pasivos no Corrientes</t>
  </si>
  <si>
    <t>Inversiones LP</t>
  </si>
  <si>
    <t>Otros activos LP</t>
  </si>
  <si>
    <t>Otros activos CP</t>
  </si>
  <si>
    <t>Total Activos Corrientes</t>
  </si>
  <si>
    <t>Total Activos no Corrientes</t>
  </si>
  <si>
    <t xml:space="preserve">TOTAL ACTIVOS  </t>
  </si>
  <si>
    <t xml:space="preserve">TOTAL PASIVOS  </t>
  </si>
  <si>
    <t>Total Pasivos Corrientes</t>
  </si>
  <si>
    <t>Total Pasivos no Corrientes</t>
  </si>
  <si>
    <t>TOTAL PATRIMONIO</t>
  </si>
  <si>
    <t>ESTADO DE RESULTADOS</t>
  </si>
  <si>
    <t>Ingresos operacionales</t>
  </si>
  <si>
    <t>Costo de ventas</t>
  </si>
  <si>
    <t>Utilidad bruta</t>
  </si>
  <si>
    <t>Utilidad operacional</t>
  </si>
  <si>
    <t>Ingresos no operacionales</t>
  </si>
  <si>
    <t>Egresos no operacionales</t>
  </si>
  <si>
    <t>Utilidad antes de impuestos</t>
  </si>
  <si>
    <t>Utilidad neta</t>
  </si>
  <si>
    <t>Impuesto sobre la renta</t>
  </si>
  <si>
    <t>TOTAL PASIVO Y PATRIMONIO</t>
  </si>
  <si>
    <t>Crecimiento anual ventas</t>
  </si>
  <si>
    <t>Crecimiento resultado operación</t>
  </si>
  <si>
    <t>Crecimiento resultado neto</t>
  </si>
  <si>
    <t>CRECIMIENTO</t>
  </si>
  <si>
    <t>RENTABILIDAD</t>
  </si>
  <si>
    <t>Margen bruto</t>
  </si>
  <si>
    <t>Margen operacional</t>
  </si>
  <si>
    <t>Margen neto</t>
  </si>
  <si>
    <t>ROA (Rentabilidad sobre activos)</t>
  </si>
  <si>
    <t>ROE (Rentabilidad sobre el patrimonio)</t>
  </si>
  <si>
    <t>Nivel de endeudamiento</t>
  </si>
  <si>
    <t>ENDEUDAMIENTO</t>
  </si>
  <si>
    <t>NOMBRE DEL INDICADOR</t>
  </si>
  <si>
    <t>TIPO DE INDICADOR</t>
  </si>
  <si>
    <t>LIQUIDEZ</t>
  </si>
  <si>
    <t>Razón corriente</t>
  </si>
  <si>
    <t>Prueba ácida</t>
  </si>
  <si>
    <t>Razón de efectivo</t>
  </si>
  <si>
    <t>Capital de trabajo</t>
  </si>
  <si>
    <t>Otras cuentas por pagar LP</t>
  </si>
  <si>
    <t xml:space="preserve">Volumen de activos     </t>
  </si>
  <si>
    <t xml:space="preserve">Volumen de patrimonio     </t>
  </si>
  <si>
    <t xml:space="preserve">Volumen de ventas     </t>
  </si>
  <si>
    <t xml:space="preserve">Costo de la propuesta    </t>
  </si>
  <si>
    <t xml:space="preserve">Capital de Trabajo / Costo de la Propuesta    </t>
  </si>
  <si>
    <t>Gastos operacionales</t>
  </si>
  <si>
    <t>Capital de trabajo/Total activos</t>
  </si>
  <si>
    <t>Flujo de efectivo operacional/Pasivo corriente</t>
  </si>
  <si>
    <t>Flujo de efectivo neto</t>
  </si>
  <si>
    <t xml:space="preserve">Tiempo de ejecución </t>
  </si>
  <si>
    <t>Flujo de efectivo operacional</t>
  </si>
  <si>
    <t>Criterios</t>
  </si>
  <si>
    <t>Capital de Trabajo</t>
  </si>
  <si>
    <t>Endeudamiento</t>
  </si>
  <si>
    <t>EBITDA</t>
  </si>
  <si>
    <t>Flujo efectivo Operacional</t>
  </si>
  <si>
    <t>Razón Corriente</t>
  </si>
  <si>
    <t>Vr. Económico Oferta</t>
  </si>
  <si>
    <t>Pasivo Corriente</t>
  </si>
  <si>
    <t>Bienes y servicios sin anticipos &lt; 6 meses</t>
  </si>
  <si>
    <t>Bienes y servicios sin anticipos &gt; 6 meses</t>
  </si>
  <si>
    <t>&gt;</t>
  </si>
  <si>
    <t>&lt;</t>
  </si>
  <si>
    <t>Bienes y servicios con anticipos</t>
  </si>
  <si>
    <t>Consorcios</t>
  </si>
  <si>
    <t>Objeto contractual:</t>
  </si>
  <si>
    <t>Nombre de la empresa:</t>
  </si>
  <si>
    <t>miles de pesos</t>
  </si>
  <si>
    <t>pesos</t>
  </si>
  <si>
    <t>millones de pesos</t>
  </si>
  <si>
    <t xml:space="preserve">Cifras expresadas en </t>
  </si>
  <si>
    <t>Subsanable</t>
  </si>
  <si>
    <t>Utilidad antes de intereses, impuestos, depreciaciones y amortizaciones.</t>
  </si>
  <si>
    <t>Favor diligenciar los espacios en amarillo</t>
  </si>
  <si>
    <t>&lt;-- Favor diligenciar este espacio</t>
  </si>
  <si>
    <t>Participación en el consorcio de la empresa principal</t>
  </si>
  <si>
    <t>Capital de trabajo que requiere la empresa principal (Min. 20%)</t>
  </si>
  <si>
    <t>Capital de trabajo que requieren las demás empresas del consorcio (complemento a 30%)</t>
  </si>
  <si>
    <t>Adicionalmente, las otras empresas que formen parte del consorcio deberán contar con un capital de trabajo que complemente el 30% mínimo requerido en conjunto.</t>
  </si>
  <si>
    <t xml:space="preserve">En el caso de los consorcios, los Estados Financieros de las empresas que lo integran serán consolidados utilizando un promedio ponderado, de acuerdo con los porcentajes de participación. </t>
  </si>
  <si>
    <t>SITUACION FINANCIERA</t>
  </si>
  <si>
    <r>
      <rPr>
        <b/>
        <sz val="11"/>
        <color theme="1"/>
        <rFont val="Calibri"/>
        <family val="2"/>
        <scheme val="minor"/>
      </rPr>
      <t>Nota 4:</t>
    </r>
    <r>
      <rPr>
        <sz val="11"/>
        <color theme="1"/>
        <rFont val="Calibri"/>
        <family val="2"/>
        <scheme val="minor"/>
      </rPr>
      <t xml:space="preserve"> La empresa principal del consorcio debe presentar como mínimo un capital de trabajo que corresponda al 20% del valor económico de la oferta y hasta un 30% de acuerdo con la siguiente tabla.</t>
    </r>
  </si>
  <si>
    <t>Año 2023</t>
  </si>
  <si>
    <t>Liquidez</t>
  </si>
  <si>
    <t>Año 2024</t>
  </si>
  <si>
    <t>mm/2025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</si>
</sst>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quot;$&quot;\ #,##0_);[Red]\(&quot;$&quot;\ #,##0\)"/>
    <numFmt numFmtId="165" formatCode="_(* #,##0.00_);_(* \(#,##0.00\);_(* &quot;-&quot;??_);_(@_)"/>
    <numFmt numFmtId="166" formatCode="_(* #,##0_);_(* \(#,##0\);_(* &quot;-&quot;??_);_(@_)"/>
    <numFmt numFmtId="167" formatCode="#,##0.0000000000000000\ _€;\-#,##0.0000000000000000\ _€"/>
    <numFmt numFmtId="168" formatCode="0.0%"/>
    <numFmt numFmtId="169" formatCode="&quot;$&quot;\ #,##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b/>
      <sz val="18"/>
      <name val="Calibri"/>
      <family val="2"/>
      <scheme val="minor"/>
    </font>
    <font>
      <b/>
      <sz val="11"/>
      <color rgb="FF3F3F3F"/>
      <name val="Calibri"/>
      <family val="2"/>
      <scheme val="minor"/>
    </font>
    <font>
      <b/>
      <sz val="12"/>
      <name val="Calibri"/>
      <family val="2"/>
      <scheme val="minor"/>
    </font>
    <font>
      <i/>
      <u/>
      <sz val="12"/>
      <name val="Calibri"/>
      <family val="2"/>
      <scheme val="minor"/>
    </font>
    <font>
      <b/>
      <sz val="11"/>
      <color theme="6" tint="0.79998168889431442"/>
      <name val="Calibri"/>
      <family val="2"/>
      <scheme val="minor"/>
    </font>
    <font>
      <sz val="11"/>
      <color theme="6" tint="0.79998168889431442"/>
      <name val="Calibri"/>
      <family val="2"/>
      <scheme val="minor"/>
    </font>
    <font>
      <b/>
      <u/>
      <sz val="11"/>
      <color theme="6" tint="0.79998168889431442"/>
      <name val="Calibri"/>
      <family val="2"/>
      <scheme val="minor"/>
    </font>
    <font>
      <b/>
      <sz val="11"/>
      <color rgb="FF009900"/>
      <name val="Calibri"/>
      <family val="2"/>
      <scheme val="minor"/>
    </font>
    <font>
      <b/>
      <i/>
      <sz val="11"/>
      <color theme="9" tint="-0.249977111117893"/>
      <name val="Calibri"/>
      <family val="2"/>
      <scheme val="minor"/>
    </font>
    <font>
      <b/>
      <i/>
      <sz val="12"/>
      <color theme="9" tint="-0.249977111117893"/>
      <name val="Calibri"/>
      <family val="2"/>
      <scheme val="minor"/>
    </font>
    <font>
      <b/>
      <i/>
      <sz val="9"/>
      <color theme="9" tint="-0.249977111117893"/>
      <name val="Calibri"/>
      <family val="2"/>
      <scheme val="minor"/>
    </font>
    <font>
      <sz val="9"/>
      <color theme="1"/>
      <name val="Calibri"/>
      <family val="2"/>
      <scheme val="minor"/>
    </font>
    <font>
      <b/>
      <sz val="11"/>
      <color theme="1"/>
      <name val="Arial"/>
      <family val="2"/>
    </font>
    <font>
      <sz val="11"/>
      <color theme="1"/>
      <name val="Arial"/>
      <family val="2"/>
    </font>
    <font>
      <b/>
      <sz val="10"/>
      <color theme="1"/>
      <name val="Arial"/>
      <family val="2"/>
    </font>
    <font>
      <b/>
      <sz val="9"/>
      <color rgb="FFFFFFFF"/>
      <name val="Arial"/>
      <family val="2"/>
    </font>
    <font>
      <sz val="9"/>
      <color rgb="FF000000"/>
      <name val="Arial"/>
      <family val="2"/>
    </font>
    <font>
      <b/>
      <sz val="9"/>
      <color theme="1"/>
      <name val="Arial"/>
      <family val="2"/>
    </font>
    <font>
      <b/>
      <sz val="14"/>
      <name val="Calibri"/>
      <family val="2"/>
      <scheme val="minor"/>
    </font>
    <font>
      <b/>
      <i/>
      <u/>
      <sz val="11"/>
      <color theme="1"/>
      <name val="Calibri"/>
      <family val="2"/>
      <scheme val="minor"/>
    </font>
    <font>
      <sz val="9"/>
      <color indexed="81"/>
      <name val="Tahoma"/>
      <family val="2"/>
    </font>
  </fonts>
  <fills count="12">
    <fill>
      <patternFill patternType="none"/>
    </fill>
    <fill>
      <patternFill patternType="gray125"/>
    </fill>
    <fill>
      <patternFill patternType="solid">
        <fgColor rgb="FFFFFFCC"/>
      </patternFill>
    </fill>
    <fill>
      <patternFill patternType="solid">
        <fgColor rgb="FF0070C0"/>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2E74B5"/>
        <bgColor indexed="64"/>
      </patternFill>
    </fill>
    <fill>
      <patternFill patternType="solid">
        <fgColor rgb="FFD0D8E8"/>
        <bgColor indexed="64"/>
      </patternFill>
    </fill>
    <fill>
      <patternFill patternType="solid">
        <fgColor rgb="FFE9EDF4"/>
        <bgColor indexed="64"/>
      </patternFill>
    </fill>
    <fill>
      <patternFill patternType="solid">
        <fgColor rgb="FFFFFFFF"/>
        <bgColor indexed="64"/>
      </patternFill>
    </fill>
  </fills>
  <borders count="26">
    <border>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style="thin">
        <color rgb="FF3F3F3F"/>
      </left>
      <right style="thin">
        <color rgb="FF3F3F3F"/>
      </right>
      <top style="thin">
        <color rgb="FF3F3F3F"/>
      </top>
      <bottom style="thin">
        <color rgb="FF3F3F3F"/>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right/>
      <top style="thin">
        <color rgb="FFB2B2B2"/>
      </top>
      <bottom/>
      <diagonal/>
    </border>
    <border>
      <left style="dashDotDot">
        <color theme="6" tint="-0.499984740745262"/>
      </left>
      <right style="dashDotDot">
        <color theme="6" tint="-0.499984740745262"/>
      </right>
      <top/>
      <bottom/>
      <diagonal/>
    </border>
    <border>
      <left/>
      <right/>
      <top/>
      <bottom style="medium">
        <color theme="0"/>
      </bottom>
      <diagonal/>
    </border>
    <border>
      <left style="dashDotDot">
        <color theme="6" tint="-0.499984740745262"/>
      </left>
      <right style="dashDotDot">
        <color theme="6" tint="-0.499984740745262"/>
      </right>
      <top style="dashDotDot">
        <color theme="6" tint="-0.499984740745262"/>
      </top>
      <bottom style="dashDotDot">
        <color theme="6" tint="-0.499984740745262"/>
      </bottom>
      <diagonal/>
    </border>
    <border>
      <left style="dashDotDot">
        <color theme="6" tint="-0.499984740745262"/>
      </left>
      <right/>
      <top style="dashDotDot">
        <color theme="6" tint="-0.499984740745262"/>
      </top>
      <bottom style="dashDotDot">
        <color theme="6" tint="-0.499984740745262"/>
      </bottom>
      <diagonal/>
    </border>
    <border>
      <left/>
      <right style="dashDotDot">
        <color theme="6" tint="-0.499984740745262"/>
      </right>
      <top style="dashDotDot">
        <color theme="6" tint="-0.499984740745262"/>
      </top>
      <bottom style="dashDotDot">
        <color theme="6" tint="-0.499984740745262"/>
      </bottom>
      <diagonal/>
    </border>
    <border>
      <left style="dashDotDot">
        <color theme="6" tint="-0.499984740745262"/>
      </left>
      <right/>
      <top/>
      <bottom/>
      <diagonal/>
    </border>
    <border>
      <left/>
      <right style="dashDotDot">
        <color theme="6" tint="-0.499984740745262"/>
      </right>
      <top/>
      <bottom/>
      <diagonal/>
    </border>
    <border>
      <left style="dashDotDot">
        <color theme="6" tint="-0.499984740745262"/>
      </left>
      <right/>
      <top/>
      <bottom style="dashDotDot">
        <color theme="6" tint="-0.499984740745262"/>
      </bottom>
      <diagonal/>
    </border>
    <border>
      <left/>
      <right style="dashDotDot">
        <color theme="6" tint="-0.499984740745262"/>
      </right>
      <top/>
      <bottom style="dashDotDot">
        <color theme="6" tint="-0.499984740745262"/>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3743705557422"/>
      </top>
      <bottom style="thin">
        <color theme="0" tint="-0.14993743705557422"/>
      </bottom>
      <diagonal/>
    </border>
    <border>
      <left/>
      <right/>
      <top style="thin">
        <color rgb="FFB2B2B2"/>
      </top>
      <bottom style="thin">
        <color rgb="FFB2B2B2"/>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style="medium">
        <color rgb="FFFFFFFF"/>
      </top>
      <bottom/>
      <diagonal/>
    </border>
    <border>
      <left/>
      <right/>
      <top/>
      <bottom style="medium">
        <color rgb="FFFFFFFF"/>
      </bottom>
      <diagonal/>
    </border>
  </borders>
  <cellStyleXfs count="4">
    <xf numFmtId="0" fontId="0" fillId="0" borderId="0"/>
    <xf numFmtId="165" fontId="1" fillId="0" borderId="0" applyFont="0" applyFill="0" applyBorder="0" applyAlignment="0" applyProtection="0"/>
    <xf numFmtId="0" fontId="1" fillId="2" borderId="2" applyNumberFormat="0" applyFont="0" applyAlignment="0" applyProtection="0"/>
    <xf numFmtId="9" fontId="1" fillId="0" borderId="0" applyFont="0" applyFill="0" applyBorder="0" applyAlignment="0" applyProtection="0"/>
  </cellStyleXfs>
  <cellXfs count="133">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horizontal="center"/>
    </xf>
    <xf numFmtId="166" fontId="0" fillId="0" borderId="0" xfId="1" applyNumberFormat="1" applyFont="1"/>
    <xf numFmtId="0" fontId="3" fillId="0" borderId="0" xfId="0" applyFont="1" applyAlignment="1">
      <alignment horizontal="center"/>
    </xf>
    <xf numFmtId="0" fontId="4" fillId="0" borderId="0" xfId="0" applyFont="1"/>
    <xf numFmtId="0" fontId="7" fillId="0" borderId="0" xfId="0" applyFont="1" applyAlignment="1">
      <alignment horizontal="center"/>
    </xf>
    <xf numFmtId="10" fontId="0" fillId="0" borderId="0" xfId="2" applyNumberFormat="1" applyFont="1" applyFill="1" applyBorder="1"/>
    <xf numFmtId="0" fontId="8" fillId="0" borderId="0" xfId="0" applyFont="1"/>
    <xf numFmtId="0" fontId="6" fillId="3" borderId="0" xfId="0" applyFont="1" applyFill="1"/>
    <xf numFmtId="37" fontId="0" fillId="0" borderId="3" xfId="2" applyNumberFormat="1" applyFont="1" applyFill="1" applyBorder="1"/>
    <xf numFmtId="0" fontId="7" fillId="0" borderId="0" xfId="0" applyFont="1" applyAlignment="1">
      <alignment horizontal="center" vertical="center"/>
    </xf>
    <xf numFmtId="167" fontId="0" fillId="0" borderId="0" xfId="0" applyNumberFormat="1"/>
    <xf numFmtId="165" fontId="0" fillId="0" borderId="0" xfId="1" applyFont="1"/>
    <xf numFmtId="164" fontId="0" fillId="2" borderId="2" xfId="2" applyNumberFormat="1" applyFont="1"/>
    <xf numFmtId="168" fontId="0" fillId="0" borderId="0" xfId="3" applyNumberFormat="1" applyFont="1"/>
    <xf numFmtId="166" fontId="7" fillId="2" borderId="2" xfId="1" applyNumberFormat="1" applyFont="1" applyFill="1" applyBorder="1" applyAlignment="1">
      <alignment horizontal="center"/>
    </xf>
    <xf numFmtId="169" fontId="8" fillId="2" borderId="2" xfId="1" applyNumberFormat="1" applyFont="1" applyFill="1" applyBorder="1"/>
    <xf numFmtId="169" fontId="2" fillId="0" borderId="1" xfId="1" applyNumberFormat="1" applyFont="1" applyBorder="1"/>
    <xf numFmtId="169" fontId="0" fillId="0" borderId="0" xfId="1" applyNumberFormat="1" applyFont="1"/>
    <xf numFmtId="169" fontId="2" fillId="0" borderId="1" xfId="1" applyNumberFormat="1" applyFont="1" applyBorder="1" applyProtection="1"/>
    <xf numFmtId="169" fontId="0" fillId="2" borderId="2" xfId="1" applyNumberFormat="1" applyFont="1" applyFill="1" applyBorder="1"/>
    <xf numFmtId="169" fontId="0" fillId="2" borderId="2" xfId="1" applyNumberFormat="1" applyFont="1" applyFill="1" applyBorder="1" applyAlignment="1">
      <alignment horizontal="right"/>
    </xf>
    <xf numFmtId="169" fontId="2" fillId="0" borderId="0" xfId="1" applyNumberFormat="1" applyFont="1" applyBorder="1"/>
    <xf numFmtId="169" fontId="2" fillId="0" borderId="0" xfId="1" applyNumberFormat="1" applyFont="1"/>
    <xf numFmtId="0" fontId="9" fillId="0" borderId="0" xfId="0" applyFont="1" applyAlignment="1">
      <alignment horizontal="center"/>
    </xf>
    <xf numFmtId="0" fontId="2" fillId="0" borderId="8" xfId="0" applyFont="1" applyBorder="1"/>
    <xf numFmtId="0" fontId="2" fillId="0" borderId="0" xfId="0" applyFont="1" applyAlignment="1">
      <alignment vertical="center"/>
    </xf>
    <xf numFmtId="0" fontId="12" fillId="0" borderId="0" xfId="0" applyFont="1" applyAlignment="1">
      <alignment horizontal="center" vertical="center"/>
    </xf>
    <xf numFmtId="9" fontId="14" fillId="0" borderId="0" xfId="3" applyFont="1" applyAlignment="1">
      <alignment horizontal="center"/>
    </xf>
    <xf numFmtId="0" fontId="14" fillId="0" borderId="0" xfId="0" applyFont="1" applyAlignment="1">
      <alignment horizontal="center"/>
    </xf>
    <xf numFmtId="2" fontId="14" fillId="0" borderId="0" xfId="2" applyNumberFormat="1" applyFont="1" applyFill="1" applyBorder="1" applyAlignment="1">
      <alignment horizontal="center"/>
    </xf>
    <xf numFmtId="10" fontId="14" fillId="0" borderId="0" xfId="2" applyNumberFormat="1" applyFont="1" applyFill="1" applyBorder="1" applyAlignment="1">
      <alignment horizontal="center"/>
    </xf>
    <xf numFmtId="37" fontId="14" fillId="0" borderId="0" xfId="2" applyNumberFormat="1" applyFont="1" applyFill="1" applyBorder="1" applyAlignment="1">
      <alignment horizontal="center"/>
    </xf>
    <xf numFmtId="164" fontId="0" fillId="2" borderId="2" xfId="2" applyNumberFormat="1" applyFont="1" applyAlignment="1">
      <alignment horizontal="center"/>
    </xf>
    <xf numFmtId="0" fontId="0" fillId="5" borderId="0" xfId="0" applyFill="1"/>
    <xf numFmtId="0" fontId="7" fillId="5" borderId="0" xfId="0" applyFont="1" applyFill="1" applyAlignment="1">
      <alignment horizontal="center"/>
    </xf>
    <xf numFmtId="0" fontId="0" fillId="0" borderId="11" xfId="0" applyBorder="1"/>
    <xf numFmtId="0" fontId="0" fillId="0" borderId="12" xfId="0" applyBorder="1"/>
    <xf numFmtId="0" fontId="0" fillId="0" borderId="13" xfId="0" applyBorder="1"/>
    <xf numFmtId="0" fontId="0" fillId="0" borderId="11" xfId="0" applyBorder="1" applyAlignment="1">
      <alignment horizontal="center"/>
    </xf>
    <xf numFmtId="0" fontId="0" fillId="0" borderId="12" xfId="0" applyBorder="1" applyAlignment="1">
      <alignment horizontal="right"/>
    </xf>
    <xf numFmtId="0" fontId="0" fillId="0" borderId="13" xfId="0" applyBorder="1" applyAlignment="1">
      <alignment horizontal="left"/>
    </xf>
    <xf numFmtId="9" fontId="0" fillId="0" borderId="13" xfId="0" applyNumberFormat="1" applyBorder="1" applyAlignment="1">
      <alignment horizontal="left"/>
    </xf>
    <xf numFmtId="2" fontId="0" fillId="0" borderId="13" xfId="0" applyNumberFormat="1" applyBorder="1" applyAlignment="1">
      <alignment horizontal="left"/>
    </xf>
    <xf numFmtId="0" fontId="16" fillId="0" borderId="0" xfId="0" applyFont="1" applyAlignment="1">
      <alignment horizontal="center"/>
    </xf>
    <xf numFmtId="169" fontId="10" fillId="6" borderId="5" xfId="1" applyNumberFormat="1" applyFont="1" applyFill="1" applyBorder="1"/>
    <xf numFmtId="166" fontId="7" fillId="6" borderId="2" xfId="1" applyNumberFormat="1" applyFont="1" applyFill="1" applyBorder="1" applyAlignment="1">
      <alignment horizontal="center"/>
    </xf>
    <xf numFmtId="0" fontId="17" fillId="0" borderId="0" xfId="0" applyFont="1" applyAlignment="1">
      <alignment horizontal="center"/>
    </xf>
    <xf numFmtId="0" fontId="0" fillId="0" borderId="12" xfId="0" applyBorder="1" applyAlignment="1">
      <alignment horizontal="center"/>
    </xf>
    <xf numFmtId="0" fontId="0" fillId="7" borderId="9" xfId="0" applyFill="1" applyBorder="1"/>
    <xf numFmtId="0" fontId="0" fillId="7" borderId="0" xfId="0" applyFill="1"/>
    <xf numFmtId="168" fontId="0" fillId="7" borderId="0" xfId="0" applyNumberFormat="1" applyFill="1"/>
    <xf numFmtId="0" fontId="0" fillId="7" borderId="0" xfId="0" applyFill="1" applyAlignment="1">
      <alignment horizontal="right"/>
    </xf>
    <xf numFmtId="0" fontId="0" fillId="7" borderId="0" xfId="0" applyFill="1" applyAlignment="1">
      <alignment horizontal="left"/>
    </xf>
    <xf numFmtId="10" fontId="0" fillId="7" borderId="0" xfId="0" applyNumberFormat="1" applyFill="1"/>
    <xf numFmtId="0" fontId="14" fillId="0" borderId="0" xfId="0" applyFont="1" applyAlignment="1">
      <alignment horizontal="center" vertical="center"/>
    </xf>
    <xf numFmtId="0" fontId="0" fillId="0" borderId="18" xfId="0" applyBorder="1"/>
    <xf numFmtId="0" fontId="0" fillId="0" borderId="19" xfId="0" applyBorder="1"/>
    <xf numFmtId="0" fontId="0" fillId="0" borderId="20" xfId="0" applyBorder="1"/>
    <xf numFmtId="0" fontId="0" fillId="0" borderId="20" xfId="0" applyBorder="1" applyAlignment="1">
      <alignment wrapText="1"/>
    </xf>
    <xf numFmtId="166" fontId="7" fillId="2" borderId="2" xfId="1" quotePrefix="1" applyNumberFormat="1" applyFont="1" applyFill="1" applyBorder="1" applyAlignment="1">
      <alignment horizontal="center"/>
    </xf>
    <xf numFmtId="169" fontId="0" fillId="2" borderId="2" xfId="1" applyNumberFormat="1" applyFont="1" applyFill="1" applyBorder="1" applyAlignment="1" applyProtection="1">
      <alignment horizontal="right"/>
    </xf>
    <xf numFmtId="164" fontId="0" fillId="2" borderId="2" xfId="2" applyNumberFormat="1" applyFont="1" applyAlignment="1">
      <alignment vertical="center"/>
    </xf>
    <xf numFmtId="169" fontId="8" fillId="2" borderId="2" xfId="1" applyNumberFormat="1" applyFont="1" applyFill="1" applyBorder="1" applyProtection="1"/>
    <xf numFmtId="169" fontId="0" fillId="2" borderId="2" xfId="1" applyNumberFormat="1" applyFont="1" applyFill="1" applyBorder="1" applyProtection="1"/>
    <xf numFmtId="164" fontId="0" fillId="2" borderId="2" xfId="2" applyNumberFormat="1" applyFont="1" applyProtection="1"/>
    <xf numFmtId="164" fontId="0" fillId="2" borderId="2" xfId="2" applyNumberFormat="1" applyFont="1" applyAlignment="1" applyProtection="1">
      <alignment vertical="center"/>
    </xf>
    <xf numFmtId="0" fontId="19" fillId="0" borderId="0" xfId="0" applyFont="1"/>
    <xf numFmtId="37" fontId="17" fillId="0" borderId="0" xfId="2" applyNumberFormat="1" applyFont="1" applyFill="1" applyBorder="1" applyAlignment="1">
      <alignment vertical="center" wrapText="1"/>
    </xf>
    <xf numFmtId="0" fontId="2" fillId="0" borderId="0" xfId="0" applyFont="1" applyAlignment="1">
      <alignment horizontal="left"/>
    </xf>
    <xf numFmtId="0" fontId="20" fillId="0" borderId="0" xfId="0" applyFont="1"/>
    <xf numFmtId="0" fontId="19" fillId="0" borderId="0" xfId="0" applyFont="1" applyAlignment="1">
      <alignment vertical="center"/>
    </xf>
    <xf numFmtId="49" fontId="19" fillId="0" borderId="0" xfId="2" applyNumberFormat="1" applyFont="1" applyFill="1" applyBorder="1" applyAlignment="1">
      <alignment vertical="center"/>
    </xf>
    <xf numFmtId="41" fontId="18" fillId="0" borderId="0" xfId="2" applyNumberFormat="1" applyFont="1" applyFill="1" applyBorder="1" applyAlignment="1">
      <alignment horizontal="left" vertical="center"/>
    </xf>
    <xf numFmtId="41" fontId="18" fillId="0" borderId="0" xfId="2" quotePrefix="1" applyNumberFormat="1" applyFont="1" applyFill="1" applyBorder="1" applyAlignment="1">
      <alignment horizontal="left" vertical="center"/>
    </xf>
    <xf numFmtId="0" fontId="23" fillId="0" borderId="0" xfId="0" applyFont="1" applyAlignment="1">
      <alignment horizontal="justify" vertical="center"/>
    </xf>
    <xf numFmtId="9" fontId="25" fillId="9" borderId="22" xfId="0" applyNumberFormat="1" applyFont="1" applyFill="1" applyBorder="1" applyAlignment="1">
      <alignment horizontal="center" vertical="center" wrapText="1"/>
    </xf>
    <xf numFmtId="9" fontId="25" fillId="9" borderId="23" xfId="0" applyNumberFormat="1" applyFont="1" applyFill="1" applyBorder="1" applyAlignment="1">
      <alignment horizontal="center" vertical="center" wrapText="1"/>
    </xf>
    <xf numFmtId="9" fontId="25" fillId="10" borderId="22" xfId="0" applyNumberFormat="1" applyFont="1" applyFill="1" applyBorder="1" applyAlignment="1">
      <alignment horizontal="center" vertical="center" wrapText="1"/>
    </xf>
    <xf numFmtId="9" fontId="25" fillId="10" borderId="23" xfId="0" applyNumberFormat="1" applyFont="1" applyFill="1" applyBorder="1" applyAlignment="1">
      <alignment horizontal="center" vertical="center" wrapText="1"/>
    </xf>
    <xf numFmtId="9" fontId="25" fillId="11" borderId="22" xfId="0" applyNumberFormat="1" applyFont="1" applyFill="1" applyBorder="1" applyAlignment="1">
      <alignment horizontal="center" vertical="center" wrapText="1"/>
    </xf>
    <xf numFmtId="9" fontId="25" fillId="11" borderId="23" xfId="0" applyNumberFormat="1" applyFont="1" applyFill="1" applyBorder="1" applyAlignment="1">
      <alignment horizontal="center" vertical="center" wrapText="1"/>
    </xf>
    <xf numFmtId="0" fontId="26" fillId="0" borderId="0" xfId="0" applyFont="1" applyAlignment="1">
      <alignment horizontal="justify" vertical="center"/>
    </xf>
    <xf numFmtId="0" fontId="21" fillId="0" borderId="0" xfId="0" applyFont="1" applyAlignment="1">
      <alignment horizontal="justify" vertical="center"/>
    </xf>
    <xf numFmtId="37" fontId="0" fillId="0" borderId="3" xfId="2" applyNumberFormat="1" applyFont="1" applyFill="1" applyBorder="1" applyAlignment="1">
      <alignment horizontal="right"/>
    </xf>
    <xf numFmtId="9" fontId="0" fillId="0" borderId="0" xfId="0" applyNumberFormat="1"/>
    <xf numFmtId="164" fontId="0" fillId="0" borderId="0" xfId="0" applyNumberFormat="1"/>
    <xf numFmtId="0" fontId="0" fillId="0" borderId="0" xfId="0" applyAlignment="1">
      <alignment horizontal="right"/>
    </xf>
    <xf numFmtId="0" fontId="28" fillId="0" borderId="0" xfId="0" applyFont="1"/>
    <xf numFmtId="0" fontId="0" fillId="0" borderId="0" xfId="0" applyAlignment="1">
      <alignment wrapText="1"/>
    </xf>
    <xf numFmtId="0" fontId="22" fillId="0" borderId="0" xfId="0" applyFont="1" applyAlignment="1">
      <alignment vertical="center" wrapText="1"/>
    </xf>
    <xf numFmtId="0" fontId="0" fillId="0" borderId="0" xfId="0" applyAlignment="1">
      <alignment horizontal="left"/>
    </xf>
    <xf numFmtId="9" fontId="4" fillId="0" borderId="0" xfId="3" applyFont="1"/>
    <xf numFmtId="10" fontId="0" fillId="0" borderId="3" xfId="2" applyNumberFormat="1" applyFont="1" applyFill="1" applyBorder="1" applyAlignment="1">
      <alignment horizontal="center"/>
    </xf>
    <xf numFmtId="10" fontId="2" fillId="0" borderId="3" xfId="2" applyNumberFormat="1" applyFont="1" applyFill="1" applyBorder="1" applyAlignment="1">
      <alignment horizontal="center"/>
    </xf>
    <xf numFmtId="2" fontId="2" fillId="0" borderId="3" xfId="2" applyNumberFormat="1" applyFont="1" applyFill="1" applyBorder="1" applyAlignment="1">
      <alignment horizontal="center"/>
    </xf>
    <xf numFmtId="2" fontId="0" fillId="0" borderId="3" xfId="2" applyNumberFormat="1" applyFont="1" applyFill="1" applyBorder="1" applyAlignment="1">
      <alignment horizontal="center"/>
    </xf>
    <xf numFmtId="37" fontId="0" fillId="0" borderId="4" xfId="2" applyNumberFormat="1" applyFont="1" applyFill="1" applyBorder="1" applyAlignment="1">
      <alignment horizontal="center"/>
    </xf>
    <xf numFmtId="10" fontId="0" fillId="0" borderId="4" xfId="3" applyNumberFormat="1" applyFont="1" applyFill="1" applyBorder="1" applyAlignment="1">
      <alignment horizontal="center"/>
    </xf>
    <xf numFmtId="10" fontId="0" fillId="0" borderId="4" xfId="2" applyNumberFormat="1" applyFont="1" applyFill="1" applyBorder="1" applyAlignment="1">
      <alignment horizontal="center"/>
    </xf>
    <xf numFmtId="10" fontId="2" fillId="0" borderId="3" xfId="3" applyNumberFormat="1" applyFont="1" applyFill="1" applyBorder="1" applyAlignment="1">
      <alignment horizontal="center"/>
    </xf>
    <xf numFmtId="166" fontId="27" fillId="2" borderId="6" xfId="1" applyNumberFormat="1" applyFont="1" applyFill="1" applyBorder="1" applyAlignment="1">
      <alignment horizontal="center"/>
    </xf>
    <xf numFmtId="166" fontId="27" fillId="2" borderId="21" xfId="1" applyNumberFormat="1" applyFont="1" applyFill="1" applyBorder="1" applyAlignment="1">
      <alignment horizontal="center"/>
    </xf>
    <xf numFmtId="166" fontId="27" fillId="2" borderId="7" xfId="1" applyNumberFormat="1" applyFont="1" applyFill="1" applyBorder="1" applyAlignment="1">
      <alignment horizontal="center"/>
    </xf>
    <xf numFmtId="166" fontId="7" fillId="2" borderId="6" xfId="1" applyNumberFormat="1" applyFont="1" applyFill="1" applyBorder="1" applyAlignment="1">
      <alignment horizontal="left"/>
    </xf>
    <xf numFmtId="166" fontId="7" fillId="2" borderId="21" xfId="1" applyNumberFormat="1" applyFont="1" applyFill="1" applyBorder="1" applyAlignment="1">
      <alignment horizontal="left"/>
    </xf>
    <xf numFmtId="166" fontId="7" fillId="2" borderId="7" xfId="1" applyNumberFormat="1" applyFont="1" applyFill="1" applyBorder="1" applyAlignment="1">
      <alignment horizontal="left"/>
    </xf>
    <xf numFmtId="0" fontId="2" fillId="0" borderId="0" xfId="0" applyFont="1" applyAlignment="1">
      <alignment horizontal="center"/>
    </xf>
    <xf numFmtId="166" fontId="27" fillId="0" borderId="0" xfId="1" applyNumberFormat="1" applyFont="1" applyFill="1" applyBorder="1" applyAlignment="1">
      <alignment horizontal="center"/>
    </xf>
    <xf numFmtId="166" fontId="11" fillId="0" borderId="0" xfId="1" applyNumberFormat="1" applyFont="1" applyFill="1" applyBorder="1" applyAlignment="1"/>
    <xf numFmtId="0" fontId="7" fillId="0" borderId="0" xfId="0" applyFont="1" applyAlignment="1">
      <alignment horizontal="right"/>
    </xf>
    <xf numFmtId="0" fontId="8" fillId="0" borderId="0" xfId="0" applyFont="1" applyAlignment="1">
      <alignment horizontal="right"/>
    </xf>
    <xf numFmtId="0" fontId="7" fillId="5" borderId="0" xfId="0" applyFont="1" applyFill="1" applyAlignment="1">
      <alignment horizontal="center" vertical="center"/>
    </xf>
    <xf numFmtId="0" fontId="8" fillId="5" borderId="0" xfId="0" applyFont="1" applyFill="1"/>
    <xf numFmtId="0" fontId="5" fillId="3" borderId="0" xfId="0" applyFont="1" applyFill="1" applyAlignment="1">
      <alignment horizontal="center" vertical="center"/>
    </xf>
    <xf numFmtId="0" fontId="6" fillId="3" borderId="0" xfId="0" applyFont="1" applyFill="1"/>
    <xf numFmtId="0" fontId="6" fillId="3" borderId="10" xfId="0" applyFont="1" applyFill="1" applyBorder="1"/>
    <xf numFmtId="17" fontId="7" fillId="5" borderId="0" xfId="0" applyNumberFormat="1" applyFont="1" applyFill="1" applyAlignment="1">
      <alignment horizontal="center" vertical="center"/>
    </xf>
    <xf numFmtId="0" fontId="13" fillId="4" borderId="9" xfId="0" applyFont="1" applyFill="1" applyBorder="1" applyAlignment="1">
      <alignment horizontal="center" vertical="center"/>
    </xf>
    <xf numFmtId="0" fontId="13" fillId="4" borderId="9" xfId="0" applyFont="1" applyFill="1" applyBorder="1" applyAlignment="1">
      <alignment horizontal="center"/>
    </xf>
    <xf numFmtId="0" fontId="15" fillId="4" borderId="9" xfId="0" applyFont="1" applyFill="1" applyBorder="1" applyAlignment="1">
      <alignment horizontal="center"/>
    </xf>
    <xf numFmtId="0" fontId="15" fillId="4" borderId="9" xfId="0" applyFont="1" applyFill="1" applyBorder="1"/>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24" fillId="8" borderId="24" xfId="0" applyFont="1" applyFill="1" applyBorder="1" applyAlignment="1">
      <alignment horizontal="center" vertical="center" wrapText="1"/>
    </xf>
    <xf numFmtId="0" fontId="24" fillId="8" borderId="0" xfId="0" applyFont="1" applyFill="1" applyAlignment="1">
      <alignment horizontal="center" vertical="center" wrapText="1"/>
    </xf>
    <xf numFmtId="0" fontId="0" fillId="0" borderId="0" xfId="0" applyAlignment="1">
      <alignment horizontal="left" wrapText="1"/>
    </xf>
    <xf numFmtId="0" fontId="0" fillId="0" borderId="25" xfId="0" applyBorder="1" applyAlignment="1">
      <alignment horizontal="left" wrapText="1"/>
    </xf>
    <xf numFmtId="0" fontId="0" fillId="0" borderId="0" xfId="0" applyAlignment="1">
      <alignment horizontal="left" vertical="center" wrapText="1"/>
    </xf>
  </cellXfs>
  <cellStyles count="4">
    <cellStyle name="Millares" xfId="1" builtinId="3"/>
    <cellStyle name="Normal" xfId="0" builtinId="0"/>
    <cellStyle name="Notas" xfId="2" builtinId="10"/>
    <cellStyle name="Porcentaje" xfId="3" builtinId="5"/>
  </cellStyles>
  <dxfs count="21">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rgb="FFFF0000"/>
        </patternFill>
      </fill>
    </dxf>
    <dxf>
      <font>
        <color rgb="FF006100"/>
      </font>
      <fill>
        <patternFill>
          <bgColor rgb="FFC6EFCE"/>
        </patternFill>
      </fill>
    </dxf>
  </dxfs>
  <tableStyles count="0" defaultTableStyle="TableStyleMedium9"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0</xdr:colOff>
      <xdr:row>1</xdr:row>
      <xdr:rowOff>114300</xdr:rowOff>
    </xdr:from>
    <xdr:to>
      <xdr:col>13</xdr:col>
      <xdr:colOff>257175</xdr:colOff>
      <xdr:row>8</xdr:row>
      <xdr:rowOff>76201</xdr:rowOff>
    </xdr:to>
    <xdr:cxnSp macro="">
      <xdr:nvCxnSpPr>
        <xdr:cNvPr id="12" name="Conector: angular 11">
          <a:extLst>
            <a:ext uri="{FF2B5EF4-FFF2-40B4-BE49-F238E27FC236}">
              <a16:creationId xmlns:a16="http://schemas.microsoft.com/office/drawing/2014/main" id="{A09B578C-A079-4BE4-B2A9-F5641DEBFF94}"/>
            </a:ext>
          </a:extLst>
        </xdr:cNvPr>
        <xdr:cNvCxnSpPr/>
      </xdr:nvCxnSpPr>
      <xdr:spPr>
        <a:xfrm flipV="1">
          <a:off x="8067675" y="304800"/>
          <a:ext cx="1781175" cy="1714501"/>
        </a:xfrm>
        <a:prstGeom prst="bentConnector3">
          <a:avLst/>
        </a:prstGeom>
        <a:ln>
          <a:headEnd type="triangle"/>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showGridLines="0" tabSelected="1" workbookViewId="0">
      <selection activeCell="C2" sqref="C2:E2"/>
    </sheetView>
  </sheetViews>
  <sheetFormatPr baseColWidth="10" defaultColWidth="0" defaultRowHeight="15" zeroHeight="1" x14ac:dyDescent="0.25"/>
  <cols>
    <col min="1" max="1" width="5.140625" customWidth="1"/>
    <col min="2" max="2" width="28.140625" bestFit="1" customWidth="1"/>
    <col min="3" max="5" width="18.7109375" customWidth="1"/>
    <col min="6" max="6" width="15.42578125" customWidth="1"/>
    <col min="7" max="7" width="18.5703125" hidden="1" customWidth="1"/>
    <col min="8" max="8" width="36.140625" hidden="1" customWidth="1"/>
    <col min="9" max="11" width="20.7109375" hidden="1" customWidth="1"/>
    <col min="12" max="16384" width="11.42578125" hidden="1"/>
  </cols>
  <sheetData>
    <row r="1" spans="2:5" ht="18.75" x14ac:dyDescent="0.3">
      <c r="B1" s="1" t="s">
        <v>80</v>
      </c>
      <c r="C1" s="103"/>
      <c r="D1" s="104"/>
      <c r="E1" s="105"/>
    </row>
    <row r="2" spans="2:5" x14ac:dyDescent="0.25">
      <c r="B2" s="1" t="s">
        <v>79</v>
      </c>
      <c r="C2" s="106" t="s">
        <v>77</v>
      </c>
      <c r="D2" s="107"/>
      <c r="E2" s="108"/>
    </row>
    <row r="3" spans="2:5" ht="6" customHeight="1" x14ac:dyDescent="0.25">
      <c r="B3" s="1"/>
      <c r="C3" s="27"/>
      <c r="D3" s="27"/>
      <c r="E3" s="27"/>
    </row>
    <row r="4" spans="2:5" x14ac:dyDescent="0.25">
      <c r="B4" s="2" t="s">
        <v>84</v>
      </c>
      <c r="C4" s="106" t="s">
        <v>82</v>
      </c>
      <c r="D4" s="107"/>
      <c r="E4" s="108"/>
    </row>
    <row r="5" spans="2:5" ht="9" customHeight="1" x14ac:dyDescent="0.25">
      <c r="B5" s="1"/>
      <c r="C5" s="1"/>
      <c r="D5" s="1"/>
      <c r="E5" s="1"/>
    </row>
    <row r="6" spans="2:5" x14ac:dyDescent="0.25">
      <c r="B6" s="6"/>
      <c r="C6" s="109" t="s">
        <v>94</v>
      </c>
      <c r="D6" s="109"/>
      <c r="E6" s="109"/>
    </row>
    <row r="7" spans="2:5" x14ac:dyDescent="0.25">
      <c r="C7" s="62" t="s">
        <v>99</v>
      </c>
      <c r="D7" s="17" t="s">
        <v>98</v>
      </c>
      <c r="E7" s="17" t="s">
        <v>96</v>
      </c>
    </row>
    <row r="8" spans="2:5" x14ac:dyDescent="0.25">
      <c r="B8" s="1" t="s">
        <v>0</v>
      </c>
      <c r="C8" s="4"/>
      <c r="D8" s="4"/>
      <c r="E8" s="4"/>
    </row>
    <row r="9" spans="2:5" x14ac:dyDescent="0.25">
      <c r="B9" s="1" t="s">
        <v>1</v>
      </c>
      <c r="C9" s="4"/>
      <c r="D9" s="4"/>
      <c r="E9" s="4"/>
    </row>
    <row r="10" spans="2:5" x14ac:dyDescent="0.25">
      <c r="B10" t="s">
        <v>11</v>
      </c>
      <c r="C10" s="18"/>
      <c r="D10" s="65"/>
      <c r="E10" s="65"/>
    </row>
    <row r="11" spans="2:5" x14ac:dyDescent="0.25">
      <c r="B11" t="s">
        <v>4</v>
      </c>
      <c r="C11" s="18"/>
      <c r="D11" s="65"/>
      <c r="E11" s="65"/>
    </row>
    <row r="12" spans="2:5" x14ac:dyDescent="0.25">
      <c r="B12" t="s">
        <v>3</v>
      </c>
      <c r="C12" s="18"/>
      <c r="D12" s="65"/>
      <c r="E12" s="65"/>
    </row>
    <row r="13" spans="2:5" x14ac:dyDescent="0.25">
      <c r="B13" t="s">
        <v>15</v>
      </c>
      <c r="C13" s="18"/>
      <c r="D13" s="65"/>
      <c r="E13" s="65"/>
    </row>
    <row r="14" spans="2:5" x14ac:dyDescent="0.25">
      <c r="B14" s="2" t="s">
        <v>16</v>
      </c>
      <c r="C14" s="21">
        <f>SUM(C10:C13)</f>
        <v>0</v>
      </c>
      <c r="D14" s="21">
        <f>SUM(D10:D13)</f>
        <v>0</v>
      </c>
      <c r="E14" s="21">
        <f>SUM(E10:E13)</f>
        <v>0</v>
      </c>
    </row>
    <row r="15" spans="2:5" ht="7.5" customHeight="1" x14ac:dyDescent="0.25">
      <c r="C15" s="20"/>
      <c r="D15" s="20"/>
      <c r="E15" s="20"/>
    </row>
    <row r="16" spans="2:5" x14ac:dyDescent="0.25">
      <c r="B16" s="1" t="s">
        <v>2</v>
      </c>
      <c r="C16" s="20"/>
      <c r="D16" s="20"/>
      <c r="E16" s="20"/>
    </row>
    <row r="17" spans="2:6" x14ac:dyDescent="0.25">
      <c r="B17" t="s">
        <v>13</v>
      </c>
      <c r="C17" s="22"/>
      <c r="D17" s="66"/>
      <c r="E17" s="66"/>
    </row>
    <row r="18" spans="2:6" x14ac:dyDescent="0.25">
      <c r="B18" t="s">
        <v>5</v>
      </c>
      <c r="C18" s="66"/>
      <c r="D18" s="66"/>
      <c r="E18" s="66"/>
    </row>
    <row r="19" spans="2:6" x14ac:dyDescent="0.25">
      <c r="B19" t="s">
        <v>14</v>
      </c>
      <c r="C19" s="23"/>
      <c r="D19" s="63"/>
      <c r="E19" s="63"/>
    </row>
    <row r="20" spans="2:6" x14ac:dyDescent="0.25">
      <c r="B20" s="2" t="s">
        <v>17</v>
      </c>
      <c r="C20" s="19">
        <f>SUM(C17:C19)</f>
        <v>0</v>
      </c>
      <c r="D20" s="19">
        <f>SUM(D17:D19)</f>
        <v>0</v>
      </c>
      <c r="E20" s="19">
        <f t="shared" ref="E20" si="0">SUM(E17:E19)</f>
        <v>0</v>
      </c>
    </row>
    <row r="21" spans="2:6" ht="7.5" customHeight="1" x14ac:dyDescent="0.25">
      <c r="B21" s="2"/>
      <c r="C21" s="24"/>
      <c r="D21" s="24"/>
      <c r="E21" s="24"/>
    </row>
    <row r="22" spans="2:6" x14ac:dyDescent="0.25">
      <c r="B22" s="2" t="s">
        <v>18</v>
      </c>
      <c r="C22" s="19">
        <f>+C20+C14</f>
        <v>0</v>
      </c>
      <c r="D22" s="19">
        <f>+D20+D14</f>
        <v>0</v>
      </c>
      <c r="E22" s="19">
        <f t="shared" ref="E22" si="1">+E20+E14</f>
        <v>0</v>
      </c>
    </row>
    <row r="23" spans="2:6" ht="7.5" customHeight="1" x14ac:dyDescent="0.25">
      <c r="B23" s="2"/>
      <c r="C23" s="25"/>
      <c r="D23" s="25"/>
      <c r="E23" s="25"/>
    </row>
    <row r="24" spans="2:6" x14ac:dyDescent="0.25">
      <c r="B24" s="1" t="s">
        <v>6</v>
      </c>
      <c r="C24" s="20"/>
      <c r="D24" s="20"/>
      <c r="E24" s="20"/>
    </row>
    <row r="25" spans="2:6" x14ac:dyDescent="0.25">
      <c r="B25" s="1" t="s">
        <v>7</v>
      </c>
      <c r="C25" s="20"/>
      <c r="D25" s="20"/>
      <c r="E25" s="20"/>
    </row>
    <row r="26" spans="2:6" x14ac:dyDescent="0.25">
      <c r="B26" t="s">
        <v>8</v>
      </c>
      <c r="C26" s="22"/>
      <c r="D26" s="66"/>
      <c r="E26" s="66"/>
      <c r="F26" s="16"/>
    </row>
    <row r="27" spans="2:6" x14ac:dyDescent="0.25">
      <c r="B27" t="s">
        <v>9</v>
      </c>
      <c r="C27" s="22"/>
      <c r="D27" s="66"/>
      <c r="E27" s="66"/>
      <c r="F27" s="16"/>
    </row>
    <row r="28" spans="2:6" x14ac:dyDescent="0.25">
      <c r="B28" t="s">
        <v>10</v>
      </c>
      <c r="C28" s="22"/>
      <c r="D28" s="66"/>
      <c r="E28" s="66"/>
      <c r="F28" s="16"/>
    </row>
    <row r="29" spans="2:6" x14ac:dyDescent="0.25">
      <c r="B29" s="2" t="s">
        <v>20</v>
      </c>
      <c r="C29" s="19">
        <f>SUM(C26:C28)</f>
        <v>0</v>
      </c>
      <c r="D29" s="19">
        <f>SUM(D26:D28)</f>
        <v>0</v>
      </c>
      <c r="E29" s="19">
        <f>SUM(E26:E28)</f>
        <v>0</v>
      </c>
    </row>
    <row r="30" spans="2:6" ht="6.75" customHeight="1" x14ac:dyDescent="0.25">
      <c r="C30" s="20"/>
      <c r="D30" s="20"/>
      <c r="E30" s="20"/>
    </row>
    <row r="31" spans="2:6" x14ac:dyDescent="0.25">
      <c r="B31" s="1" t="s">
        <v>12</v>
      </c>
      <c r="C31" s="20"/>
      <c r="D31" s="20"/>
      <c r="E31" s="20"/>
    </row>
    <row r="32" spans="2:6" x14ac:dyDescent="0.25">
      <c r="B32" t="s">
        <v>8</v>
      </c>
      <c r="C32" s="22"/>
      <c r="D32" s="66"/>
      <c r="E32" s="66"/>
      <c r="F32" s="16"/>
    </row>
    <row r="33" spans="2:5" x14ac:dyDescent="0.25">
      <c r="B33" t="s">
        <v>53</v>
      </c>
      <c r="C33" s="22"/>
      <c r="D33" s="66"/>
      <c r="E33" s="66"/>
    </row>
    <row r="34" spans="2:5" x14ac:dyDescent="0.25">
      <c r="B34" s="2" t="s">
        <v>21</v>
      </c>
      <c r="C34" s="19">
        <f>SUM(C32:C33)</f>
        <v>0</v>
      </c>
      <c r="D34" s="19">
        <f>SUM(D32:D33)</f>
        <v>0</v>
      </c>
      <c r="E34" s="19">
        <f>SUM(E32:E33)</f>
        <v>0</v>
      </c>
    </row>
    <row r="35" spans="2:5" ht="7.5" customHeight="1" x14ac:dyDescent="0.25">
      <c r="B35" s="2"/>
      <c r="C35" s="24"/>
      <c r="D35" s="24"/>
      <c r="E35" s="24"/>
    </row>
    <row r="36" spans="2:5" x14ac:dyDescent="0.25">
      <c r="B36" s="2" t="s">
        <v>19</v>
      </c>
      <c r="C36" s="19">
        <f>+C34+C29</f>
        <v>0</v>
      </c>
      <c r="D36" s="19">
        <f>+D34+D29</f>
        <v>0</v>
      </c>
      <c r="E36" s="19">
        <f>+E34+E29</f>
        <v>0</v>
      </c>
    </row>
    <row r="37" spans="2:5" ht="7.5" customHeight="1" x14ac:dyDescent="0.25">
      <c r="C37" s="20"/>
      <c r="D37" s="20"/>
      <c r="E37" s="20"/>
    </row>
    <row r="38" spans="2:5" x14ac:dyDescent="0.25">
      <c r="B38" s="2" t="s">
        <v>22</v>
      </c>
      <c r="C38" s="47">
        <f>+C22-C36</f>
        <v>0</v>
      </c>
      <c r="D38" s="47">
        <f>+D22-D36</f>
        <v>0</v>
      </c>
      <c r="E38" s="47">
        <f>+E22-E36</f>
        <v>0</v>
      </c>
    </row>
    <row r="39" spans="2:5" ht="7.5" customHeight="1" x14ac:dyDescent="0.25">
      <c r="C39" s="20"/>
      <c r="D39" s="20"/>
      <c r="E39" s="20"/>
    </row>
    <row r="40" spans="2:5" x14ac:dyDescent="0.25">
      <c r="B40" s="2" t="s">
        <v>33</v>
      </c>
      <c r="C40" s="25">
        <f t="shared" ref="C40:D40" si="2">+C36+C38</f>
        <v>0</v>
      </c>
      <c r="D40" s="25">
        <f t="shared" si="2"/>
        <v>0</v>
      </c>
      <c r="E40" s="25">
        <f>+E36+E38</f>
        <v>0</v>
      </c>
    </row>
    <row r="41" spans="2:5" x14ac:dyDescent="0.25">
      <c r="C41" s="46" t="str">
        <f>IF(C40-C22=0,"OK","ERROR")</f>
        <v>OK</v>
      </c>
      <c r="D41" s="46" t="str">
        <f>IF(D40-D22=0,"OK","ERROR")</f>
        <v>OK</v>
      </c>
      <c r="E41" s="46" t="str">
        <f>IF(E40-E22=0,"OK","ERROR")</f>
        <v>OK</v>
      </c>
    </row>
    <row r="42" spans="2:5" x14ac:dyDescent="0.25"/>
    <row r="43" spans="2:5" x14ac:dyDescent="0.25">
      <c r="E43" s="13"/>
    </row>
    <row r="44" spans="2:5" x14ac:dyDescent="0.25"/>
    <row r="45" spans="2:5" x14ac:dyDescent="0.25"/>
  </sheetData>
  <sheetProtection algorithmName="SHA-512" hashValue="JV+bfArMm+Xozv4L+qu3C7kf9LC56xTujB7iJTdAwy8UZ2aAIgXwASLSUlea4WoZ/Qm3DIjJ49Y3GZCTZdXbbg==" saltValue="DBAlb7zY6czVy8GLcbZW6Q==" spinCount="100000" sheet="1" objects="1" scenarios="1"/>
  <protectedRanges>
    <protectedRange sqref="C1:E2 C7:E7 C10:E13 C17:E19 C26:E28 C32:E33" name="Rango1"/>
    <protectedRange sqref="C4:D4" name="Rango2"/>
  </protectedRanges>
  <mergeCells count="4">
    <mergeCell ref="C1:E1"/>
    <mergeCell ref="C2:E2"/>
    <mergeCell ref="C6:E6"/>
    <mergeCell ref="C4:E4"/>
  </mergeCells>
  <conditionalFormatting sqref="C41:E41">
    <cfRule type="containsText" dxfId="20" priority="1" operator="containsText" text="OK">
      <formula>NOT(ISERROR(SEARCH("OK",C41)))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150AF33-FCD8-44AB-B7F8-9557D48A81D0}">
          <x14:formula1>
            <xm:f>Criterios!$A$6:$A$9</xm:f>
          </x14:formula1>
          <xm:sqref>C2:D2</xm:sqref>
        </x14:dataValidation>
        <x14:dataValidation type="list" allowBlank="1" showInputMessage="1" showErrorMessage="1" xr:uid="{377395C7-0A4A-4F35-A482-D8729EC58D0B}">
          <x14:formula1>
            <xm:f>Criterios!$A$13:$A$15</xm:f>
          </x14:formula1>
          <xm:sqref>C4:E4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showGridLines="0" workbookViewId="0">
      <selection activeCell="C19" sqref="C19:E19"/>
    </sheetView>
  </sheetViews>
  <sheetFormatPr baseColWidth="10" defaultColWidth="0" defaultRowHeight="15" zeroHeight="1" x14ac:dyDescent="0.25"/>
  <cols>
    <col min="1" max="1" width="4.7109375" customWidth="1"/>
    <col min="2" max="2" width="27.42578125" bestFit="1" customWidth="1"/>
    <col min="3" max="5" width="18.7109375" customWidth="1"/>
    <col min="6" max="6" width="6.28515625" customWidth="1"/>
    <col min="7" max="7" width="0" hidden="1" customWidth="1"/>
    <col min="8" max="16384" width="11.42578125" hidden="1"/>
  </cols>
  <sheetData>
    <row r="1" spans="2:5" ht="18.75" x14ac:dyDescent="0.3">
      <c r="C1" s="110">
        <f>+SF!C1</f>
        <v>0</v>
      </c>
      <c r="D1" s="110"/>
      <c r="E1" s="110"/>
    </row>
    <row r="2" spans="2:5" x14ac:dyDescent="0.25">
      <c r="C2" s="109" t="s">
        <v>23</v>
      </c>
      <c r="D2" s="109"/>
      <c r="E2" s="109"/>
    </row>
    <row r="3" spans="2:5" x14ac:dyDescent="0.25">
      <c r="B3" s="2" t="s">
        <v>84</v>
      </c>
      <c r="C3" s="71" t="str">
        <f>SF!C4</f>
        <v>pesos</v>
      </c>
      <c r="D3" s="3"/>
      <c r="E3" s="3"/>
    </row>
    <row r="4" spans="2:5" x14ac:dyDescent="0.25">
      <c r="C4" s="3"/>
      <c r="D4" s="3"/>
      <c r="E4" s="3"/>
    </row>
    <row r="5" spans="2:5" ht="15.75" x14ac:dyDescent="0.25">
      <c r="B5" s="5"/>
      <c r="C5" s="5"/>
      <c r="D5" s="5"/>
      <c r="E5" s="5"/>
    </row>
    <row r="6" spans="2:5" x14ac:dyDescent="0.25">
      <c r="C6" s="48" t="str">
        <f>SF!C7</f>
        <v>mm/2025</v>
      </c>
      <c r="D6" s="48" t="str">
        <f>SF!D7</f>
        <v>Año 2024</v>
      </c>
      <c r="E6" s="48" t="str">
        <f>SF!E7</f>
        <v>Año 2023</v>
      </c>
    </row>
    <row r="7" spans="2:5" x14ac:dyDescent="0.25">
      <c r="C7" s="3"/>
      <c r="D7" s="3"/>
      <c r="E7" s="3"/>
    </row>
    <row r="8" spans="2:5" x14ac:dyDescent="0.25">
      <c r="B8" t="s">
        <v>24</v>
      </c>
      <c r="C8" s="18"/>
      <c r="D8" s="65"/>
      <c r="E8" s="65"/>
    </row>
    <row r="9" spans="2:5" x14ac:dyDescent="0.25">
      <c r="B9" t="s">
        <v>25</v>
      </c>
      <c r="C9" s="18"/>
      <c r="D9" s="65"/>
      <c r="E9" s="65"/>
    </row>
    <row r="10" spans="2:5" x14ac:dyDescent="0.25">
      <c r="B10" s="2" t="s">
        <v>26</v>
      </c>
      <c r="C10" s="19">
        <f>+C8-C9</f>
        <v>0</v>
      </c>
      <c r="D10" s="19">
        <f>+D8-D9</f>
        <v>0</v>
      </c>
      <c r="E10" s="19">
        <f>+E8-E9</f>
        <v>0</v>
      </c>
    </row>
    <row r="11" spans="2:5" x14ac:dyDescent="0.25">
      <c r="C11" s="20"/>
      <c r="D11" s="20"/>
      <c r="E11" s="20"/>
    </row>
    <row r="12" spans="2:5" x14ac:dyDescent="0.25">
      <c r="B12" t="s">
        <v>59</v>
      </c>
      <c r="C12" s="18"/>
      <c r="D12" s="65"/>
      <c r="E12" s="65"/>
    </row>
    <row r="13" spans="2:5" x14ac:dyDescent="0.25">
      <c r="B13" s="2" t="s">
        <v>27</v>
      </c>
      <c r="C13" s="19">
        <f>+C10-C12</f>
        <v>0</v>
      </c>
      <c r="D13" s="19">
        <f>+D10-D12</f>
        <v>0</v>
      </c>
      <c r="E13" s="19">
        <f>+E10-E12</f>
        <v>0</v>
      </c>
    </row>
    <row r="14" spans="2:5" x14ac:dyDescent="0.25">
      <c r="C14" s="20"/>
      <c r="D14" s="20"/>
      <c r="E14" s="20"/>
    </row>
    <row r="15" spans="2:5" x14ac:dyDescent="0.25">
      <c r="B15" t="s">
        <v>28</v>
      </c>
      <c r="C15" s="18"/>
      <c r="D15" s="65"/>
      <c r="E15" s="65"/>
    </row>
    <row r="16" spans="2:5" x14ac:dyDescent="0.25">
      <c r="B16" t="s">
        <v>29</v>
      </c>
      <c r="C16" s="18"/>
      <c r="D16" s="65"/>
      <c r="E16" s="65"/>
    </row>
    <row r="17" spans="2:5" x14ac:dyDescent="0.25">
      <c r="B17" s="2" t="s">
        <v>30</v>
      </c>
      <c r="C17" s="19">
        <f>+C13+(C15-C16)</f>
        <v>0</v>
      </c>
      <c r="D17" s="19">
        <f>+D13+(D15-D16)</f>
        <v>0</v>
      </c>
      <c r="E17" s="19">
        <f>+E13+(E15-E16)</f>
        <v>0</v>
      </c>
    </row>
    <row r="18" spans="2:5" x14ac:dyDescent="0.25">
      <c r="C18" s="20"/>
      <c r="D18" s="20"/>
      <c r="E18" s="20"/>
    </row>
    <row r="19" spans="2:5" x14ac:dyDescent="0.25">
      <c r="B19" t="s">
        <v>32</v>
      </c>
      <c r="C19" s="18"/>
      <c r="D19" s="65"/>
      <c r="E19" s="65"/>
    </row>
    <row r="20" spans="2:5" x14ac:dyDescent="0.25">
      <c r="C20" s="20"/>
      <c r="D20" s="20"/>
      <c r="E20" s="20"/>
    </row>
    <row r="21" spans="2:5" x14ac:dyDescent="0.25">
      <c r="B21" s="2" t="s">
        <v>31</v>
      </c>
      <c r="C21" s="19">
        <f>C17-C19</f>
        <v>0</v>
      </c>
      <c r="D21" s="19">
        <f>D17-D19</f>
        <v>0</v>
      </c>
      <c r="E21" s="19">
        <f>E17-E19</f>
        <v>0</v>
      </c>
    </row>
    <row r="22" spans="2:5" x14ac:dyDescent="0.25"/>
    <row r="23" spans="2:5" x14ac:dyDescent="0.25"/>
  </sheetData>
  <sheetProtection algorithmName="SHA-512" hashValue="z/JI+XwTr2tcGVpqIrV8VC/qRFsu84+1aQVVQqiL3nZObp3MZ5DDewYV4Lv9bRt5X53/UuJ6cD6hgAN5grO3kA==" saltValue="a7HD4AoAlFLwGbuyQK0U2A==" spinCount="100000" sheet="1" objects="1" scenarios="1"/>
  <protectedRanges>
    <protectedRange sqref="C19:E19 C8:E9 C12:E12 C15:E16" name="Rango1"/>
  </protectedRanges>
  <mergeCells count="2">
    <mergeCell ref="C1:E1"/>
    <mergeCell ref="C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I39"/>
  <sheetViews>
    <sheetView showGridLines="0" workbookViewId="0">
      <selection activeCell="D31" sqref="D31"/>
    </sheetView>
  </sheetViews>
  <sheetFormatPr baseColWidth="10" defaultColWidth="0" defaultRowHeight="15" zeroHeight="1" x14ac:dyDescent="0.25"/>
  <cols>
    <col min="1" max="1" width="4.5703125" customWidth="1"/>
    <col min="2" max="2" width="18.5703125" bestFit="1" customWidth="1"/>
    <col min="3" max="3" width="41.5703125" customWidth="1"/>
    <col min="4" max="4" width="19.7109375" customWidth="1"/>
    <col min="5" max="5" width="4.42578125" customWidth="1"/>
    <col min="6" max="6" width="14.85546875" bestFit="1" customWidth="1"/>
    <col min="7" max="7" width="19.7109375" customWidth="1"/>
    <col min="8" max="8" width="39.5703125" customWidth="1"/>
    <col min="9" max="9" width="0" hidden="1" customWidth="1"/>
    <col min="10" max="16384" width="11.42578125" hidden="1"/>
  </cols>
  <sheetData>
    <row r="1" spans="2:8" ht="15.75" x14ac:dyDescent="0.25">
      <c r="B1" s="111">
        <f>+SF!C1</f>
        <v>0</v>
      </c>
      <c r="C1" s="111"/>
      <c r="D1" s="111"/>
      <c r="E1" s="111"/>
      <c r="F1" s="111"/>
      <c r="G1" s="111"/>
    </row>
    <row r="2" spans="2:8" ht="23.25" x14ac:dyDescent="0.35">
      <c r="B2" s="28" t="s">
        <v>79</v>
      </c>
      <c r="C2" s="29" t="str">
        <f>SF!C2</f>
        <v>Bienes y servicios con anticipos</v>
      </c>
      <c r="D2" s="26"/>
      <c r="E2" s="26"/>
      <c r="F2" s="26"/>
      <c r="G2" s="26"/>
    </row>
    <row r="3" spans="2:8" ht="14.25" customHeight="1" x14ac:dyDescent="0.35">
      <c r="B3" s="1" t="s">
        <v>84</v>
      </c>
      <c r="C3" s="1" t="str">
        <f>ER!C3</f>
        <v>pesos</v>
      </c>
      <c r="D3" s="26"/>
      <c r="E3" s="26"/>
      <c r="F3" s="26"/>
      <c r="G3" s="26"/>
    </row>
    <row r="4" spans="2:8" ht="12.75" customHeight="1" x14ac:dyDescent="0.35">
      <c r="B4" s="28"/>
      <c r="C4" s="29"/>
      <c r="D4" s="26"/>
      <c r="E4" s="26"/>
      <c r="F4" s="26"/>
      <c r="G4" s="26"/>
    </row>
    <row r="5" spans="2:8" x14ac:dyDescent="0.25">
      <c r="B5" s="114" t="s">
        <v>47</v>
      </c>
      <c r="C5" s="114" t="s">
        <v>46</v>
      </c>
      <c r="D5" s="119" t="str">
        <f>SF!C7</f>
        <v>mm/2025</v>
      </c>
      <c r="E5" s="36"/>
      <c r="F5" s="114" t="str">
        <f>+SF!D7</f>
        <v>Año 2024</v>
      </c>
      <c r="G5" s="114" t="str">
        <f>+SF!E7</f>
        <v>Año 2023</v>
      </c>
    </row>
    <row r="6" spans="2:8" x14ac:dyDescent="0.25">
      <c r="B6" s="115"/>
      <c r="C6" s="115"/>
      <c r="D6" s="119"/>
      <c r="E6" s="37"/>
      <c r="F6" s="114"/>
      <c r="G6" s="114"/>
    </row>
    <row r="7" spans="2:8" ht="4.5" customHeight="1" x14ac:dyDescent="0.25">
      <c r="B7" s="9"/>
      <c r="C7" s="9"/>
      <c r="D7" s="7"/>
      <c r="E7" s="7"/>
      <c r="F7" s="7"/>
      <c r="G7" s="7"/>
    </row>
    <row r="8" spans="2:8" ht="15.75" thickBot="1" x14ac:dyDescent="0.3">
      <c r="B8" s="116" t="s">
        <v>37</v>
      </c>
      <c r="C8" s="58" t="s">
        <v>34</v>
      </c>
      <c r="D8" s="95" t="str">
        <f>IFERROR((ER!C8/ER!D8)-1,"N.C")</f>
        <v>N.C</v>
      </c>
      <c r="E8" s="8"/>
      <c r="F8" s="95" t="str">
        <f>IFERROR((ER!D8/ER!E8)-1,"N.C")</f>
        <v>N.C</v>
      </c>
      <c r="G8" s="8"/>
      <c r="H8" s="8"/>
    </row>
    <row r="9" spans="2:8" ht="16.5" thickTop="1" thickBot="1" x14ac:dyDescent="0.3">
      <c r="B9" s="117"/>
      <c r="C9" s="59" t="s">
        <v>35</v>
      </c>
      <c r="D9" s="101" t="str">
        <f>IFERROR((ER!C10/ER!D10)-1,"N.C")</f>
        <v>N.C</v>
      </c>
      <c r="E9" s="8"/>
      <c r="F9" s="101" t="str">
        <f>IFERROR((ER!D10/ER!E10)-1,"N.C")</f>
        <v>N.C</v>
      </c>
      <c r="G9" s="8"/>
    </row>
    <row r="10" spans="2:8" ht="16.5" thickTop="1" thickBot="1" x14ac:dyDescent="0.3">
      <c r="B10" s="118"/>
      <c r="C10" s="60" t="s">
        <v>36</v>
      </c>
      <c r="D10" s="95" t="str">
        <f>IFERROR((ER!C21/ER!D21)-1,"N.C")</f>
        <v>N.C</v>
      </c>
      <c r="E10" s="8"/>
      <c r="F10" s="95" t="str">
        <f>IFERROR((ER!D21/ER!E21)-1,"N.C")</f>
        <v>N.C</v>
      </c>
      <c r="G10" s="8"/>
    </row>
    <row r="11" spans="2:8" ht="15.75" thickBot="1" x14ac:dyDescent="0.3">
      <c r="B11" s="116" t="s">
        <v>38</v>
      </c>
      <c r="C11" s="60" t="s">
        <v>39</v>
      </c>
      <c r="D11" s="95" t="str">
        <f>IFERROR((ER!C10/ER!C8),"N.C")</f>
        <v>N.C</v>
      </c>
      <c r="E11" s="8"/>
      <c r="F11" s="95" t="str">
        <f>IFERROR((ER!D10/ER!D8),"N.C")</f>
        <v>N.C</v>
      </c>
      <c r="G11" s="95" t="str">
        <f>IFERROR(ER!E10/ER!E8,"N.C")</f>
        <v>N.C</v>
      </c>
    </row>
    <row r="12" spans="2:8" ht="16.5" thickTop="1" thickBot="1" x14ac:dyDescent="0.3">
      <c r="B12" s="117"/>
      <c r="C12" s="60" t="s">
        <v>40</v>
      </c>
      <c r="D12" s="95" t="str">
        <f>IFERROR((ER!C13/ER!C8),"N.C")</f>
        <v>N.C</v>
      </c>
      <c r="E12" s="8"/>
      <c r="F12" s="95" t="str">
        <f>IFERROR((ER!D13/ER!D8),"N.C")</f>
        <v>N.C</v>
      </c>
      <c r="G12" s="95" t="str">
        <f>IFERROR(ER!E13/ER!E8,"N.C")</f>
        <v>N.C</v>
      </c>
    </row>
    <row r="13" spans="2:8" ht="16.5" thickTop="1" thickBot="1" x14ac:dyDescent="0.3">
      <c r="B13" s="117"/>
      <c r="C13" s="60" t="s">
        <v>41</v>
      </c>
      <c r="D13" s="95" t="str">
        <f>IFERROR((ER!C21/ER!C8),"N.C")</f>
        <v>N.C</v>
      </c>
      <c r="E13" s="8"/>
      <c r="F13" s="95" t="str">
        <f>IFERROR((ER!D21/ER!D8),"N.C")</f>
        <v>N.C</v>
      </c>
      <c r="G13" s="95" t="str">
        <f>IFERROR(ER!E21/ER!E8,"N.C")</f>
        <v>N.C</v>
      </c>
    </row>
    <row r="14" spans="2:8" ht="16.5" thickTop="1" thickBot="1" x14ac:dyDescent="0.3">
      <c r="B14" s="117"/>
      <c r="C14" s="60" t="s">
        <v>42</v>
      </c>
      <c r="D14" s="95" t="str">
        <f>IFERROR((ER!C21/SF!C22),"N.C")</f>
        <v>N.C</v>
      </c>
      <c r="E14" s="8"/>
      <c r="F14" s="95" t="str">
        <f>IFERROR((ER!D21/SF!D22),"N.C")</f>
        <v>N.C</v>
      </c>
      <c r="G14" s="95" t="str">
        <f>IFERROR(ER!E21/SF!E22,"N.C")</f>
        <v>N.C</v>
      </c>
    </row>
    <row r="15" spans="2:8" ht="16.5" thickTop="1" thickBot="1" x14ac:dyDescent="0.3">
      <c r="B15" s="117"/>
      <c r="C15" s="60" t="s">
        <v>43</v>
      </c>
      <c r="D15" s="95" t="str">
        <f>IFERROR((ER!C21/SF!C38),"N.C")</f>
        <v>N.C</v>
      </c>
      <c r="E15" s="8"/>
      <c r="F15" s="95" t="str">
        <f>IFERROR((ER!D21/SF!D38),"N.C")</f>
        <v>N.C</v>
      </c>
      <c r="G15" s="95" t="str">
        <f>IFERROR(ER!E21/SF!E38,"N.C")</f>
        <v>N.C</v>
      </c>
    </row>
    <row r="16" spans="2:8" ht="16.5" thickTop="1" thickBot="1" x14ac:dyDescent="0.3">
      <c r="B16" s="12" t="s">
        <v>45</v>
      </c>
      <c r="C16" s="60" t="s">
        <v>44</v>
      </c>
      <c r="D16" s="96" t="str">
        <f>IFERROR((SF!C36/SF!C22),"N.C")</f>
        <v>N.C</v>
      </c>
      <c r="E16" s="30">
        <f>VLOOKUP($C$2,Criterios!$A$6:$K$9,7,FALSE)</f>
        <v>0.6</v>
      </c>
      <c r="F16" s="96" t="str">
        <f>IFERROR((SF!D36/SF!D22),"N.C")</f>
        <v>N.C</v>
      </c>
      <c r="G16" s="96" t="str">
        <f>IFERROR(SF!E36/SF!E22,"N.C")</f>
        <v>N.C</v>
      </c>
      <c r="H16" s="49"/>
    </row>
    <row r="17" spans="2:8" ht="16.5" thickTop="1" thickBot="1" x14ac:dyDescent="0.3">
      <c r="B17" s="116" t="s">
        <v>48</v>
      </c>
      <c r="C17" s="60" t="s">
        <v>49</v>
      </c>
      <c r="D17" s="97" t="str">
        <f>IFERROR((SF!C14/SF!C29),"N.C")</f>
        <v>N.C</v>
      </c>
      <c r="E17" s="31">
        <f>VLOOKUP($C$2,Criterios!$A$6:$K$9,3,FALSE)</f>
        <v>1.1990000000000001</v>
      </c>
      <c r="F17" s="97" t="str">
        <f>IFERROR((SF!D14/SF!D29),"N.C")</f>
        <v>N.C</v>
      </c>
      <c r="G17" s="97" t="str">
        <f>IFERROR(SF!E14/SF!E29,"N.C")</f>
        <v>N.C</v>
      </c>
    </row>
    <row r="18" spans="2:8" ht="16.5" thickTop="1" thickBot="1" x14ac:dyDescent="0.3">
      <c r="B18" s="117"/>
      <c r="C18" s="60" t="s">
        <v>50</v>
      </c>
      <c r="D18" s="98" t="str">
        <f>IFERROR(((SF!C14-SF!C12)/SF!C29),"N.C")</f>
        <v>N.C</v>
      </c>
      <c r="E18" s="32"/>
      <c r="F18" s="98" t="str">
        <f>IFERROR(((SF!D14-SF!D12)/SF!D29),"N.C")</f>
        <v>N.C</v>
      </c>
      <c r="G18" s="98" t="str">
        <f>IFERROR((SF!E14-SF!E12)/SF!E29,"N.C")</f>
        <v>N.C</v>
      </c>
    </row>
    <row r="19" spans="2:8" ht="16.5" thickTop="1" thickBot="1" x14ac:dyDescent="0.3">
      <c r="B19" s="117"/>
      <c r="C19" s="60" t="s">
        <v>51</v>
      </c>
      <c r="D19" s="95" t="str">
        <f>IFERROR((SF!C10/SF!C14),"N.C")</f>
        <v>N.C</v>
      </c>
      <c r="E19" s="33"/>
      <c r="F19" s="95" t="str">
        <f>IFERROR((SF!D10/SF!D14),"N.C")</f>
        <v>N.C</v>
      </c>
      <c r="G19" s="95" t="str">
        <f>IFERROR(SF!E10/SF!E14,"N.C")</f>
        <v>N.C</v>
      </c>
    </row>
    <row r="20" spans="2:8" ht="16.5" thickTop="1" thickBot="1" x14ac:dyDescent="0.3">
      <c r="B20" s="117"/>
      <c r="C20" s="60" t="s">
        <v>52</v>
      </c>
      <c r="D20" s="99">
        <f>SF!C14-SF!C29</f>
        <v>0</v>
      </c>
      <c r="E20" s="34"/>
      <c r="F20" s="99">
        <f>SF!D14-SF!D29</f>
        <v>0</v>
      </c>
      <c r="G20" s="99">
        <f>SF!E14-SF!E29</f>
        <v>0</v>
      </c>
    </row>
    <row r="21" spans="2:8" ht="16.5" thickTop="1" thickBot="1" x14ac:dyDescent="0.3">
      <c r="B21" s="10"/>
      <c r="C21" s="60" t="s">
        <v>60</v>
      </c>
      <c r="D21" s="100" t="str">
        <f>IFERROR((D20/SF!C22),"N.C")</f>
        <v>N.C</v>
      </c>
      <c r="E21" s="34"/>
      <c r="F21" s="100" t="str">
        <f>IFERROR((F20/SF!D22),"N.C")</f>
        <v>N.C</v>
      </c>
      <c r="G21" s="100" t="str">
        <f>IFERROR(G20/SF!E22,"N.C")</f>
        <v>N.C</v>
      </c>
    </row>
    <row r="22" spans="2:8" ht="15.75" thickTop="1" x14ac:dyDescent="0.25">
      <c r="B22" s="10"/>
      <c r="C22" s="60" t="s">
        <v>64</v>
      </c>
      <c r="D22" s="15"/>
      <c r="E22" s="34"/>
      <c r="F22" s="15"/>
      <c r="G22" s="67"/>
      <c r="H22" s="69" t="s">
        <v>87</v>
      </c>
    </row>
    <row r="23" spans="2:8" ht="15.75" thickBot="1" x14ac:dyDescent="0.3">
      <c r="B23" s="10"/>
      <c r="C23" s="60" t="s">
        <v>61</v>
      </c>
      <c r="D23" s="97" t="str">
        <f>IFERROR((D22/SF!C29),"N.C")</f>
        <v>N.C</v>
      </c>
      <c r="E23" s="31">
        <f>VLOOKUP($C$2,Criterios!$A$6:$K$9,11,FALSE)</f>
        <v>0</v>
      </c>
      <c r="F23" s="97" t="str">
        <f>IFERROR((F22/SF!D29),"N.C")</f>
        <v>N.C</v>
      </c>
      <c r="G23" s="97" t="str">
        <f>IFERROR(G22/SF!E29,"N.C")</f>
        <v>N.C</v>
      </c>
      <c r="H23" s="72"/>
    </row>
    <row r="24" spans="2:8" ht="15.75" thickTop="1" x14ac:dyDescent="0.25">
      <c r="B24" s="10"/>
      <c r="C24" s="60" t="s">
        <v>62</v>
      </c>
      <c r="D24" s="15"/>
      <c r="E24" s="34"/>
      <c r="F24" s="15"/>
      <c r="G24" s="67"/>
      <c r="H24" s="69" t="s">
        <v>87</v>
      </c>
    </row>
    <row r="25" spans="2:8" ht="30" x14ac:dyDescent="0.25">
      <c r="B25" s="12" t="s">
        <v>68</v>
      </c>
      <c r="C25" s="61" t="s">
        <v>86</v>
      </c>
      <c r="D25" s="64"/>
      <c r="E25" s="57">
        <f>VLOOKUP($C$2,Criterios!$A$6:$K$9,9,FALSE)</f>
        <v>0</v>
      </c>
      <c r="F25" s="64"/>
      <c r="G25" s="68"/>
      <c r="H25" s="73" t="s">
        <v>87</v>
      </c>
    </row>
    <row r="26" spans="2:8" ht="15.75" thickBot="1" x14ac:dyDescent="0.3">
      <c r="B26" s="112" t="s">
        <v>54</v>
      </c>
      <c r="C26" s="113"/>
      <c r="D26" s="11">
        <f>+SF!C22</f>
        <v>0</v>
      </c>
      <c r="E26" s="34"/>
      <c r="F26" s="11">
        <f>+SF!D22</f>
        <v>0</v>
      </c>
      <c r="G26" s="86">
        <f>+SF!E22</f>
        <v>0</v>
      </c>
    </row>
    <row r="27" spans="2:8" ht="16.5" thickTop="1" thickBot="1" x14ac:dyDescent="0.3">
      <c r="B27" s="112" t="s">
        <v>55</v>
      </c>
      <c r="C27" s="113"/>
      <c r="D27" s="11">
        <f>+SF!C38</f>
        <v>0</v>
      </c>
      <c r="E27" s="34"/>
      <c r="F27" s="11">
        <f>+SF!D38</f>
        <v>0</v>
      </c>
      <c r="G27" s="86">
        <f>+SF!E38</f>
        <v>0</v>
      </c>
    </row>
    <row r="28" spans="2:8" ht="16.5" thickTop="1" thickBot="1" x14ac:dyDescent="0.3">
      <c r="B28" s="112" t="s">
        <v>56</v>
      </c>
      <c r="C28" s="113"/>
      <c r="D28" s="11">
        <f>+ER!C8</f>
        <v>0</v>
      </c>
      <c r="E28" s="34"/>
      <c r="F28" s="11">
        <f>+ER!D8</f>
        <v>0</v>
      </c>
      <c r="G28" s="86">
        <f>+ER!E8</f>
        <v>0</v>
      </c>
    </row>
    <row r="29" spans="2:8" ht="15.75" thickTop="1" x14ac:dyDescent="0.25">
      <c r="D29" s="14"/>
      <c r="E29" s="31"/>
      <c r="F29" s="31"/>
    </row>
    <row r="30" spans="2:8" x14ac:dyDescent="0.25">
      <c r="E30" s="31"/>
      <c r="F30" s="31"/>
    </row>
    <row r="31" spans="2:8" ht="15" customHeight="1" x14ac:dyDescent="0.25">
      <c r="C31" s="2" t="s">
        <v>57</v>
      </c>
      <c r="D31" s="15"/>
      <c r="E31" s="75" t="str">
        <f>IFERROR($D$32,"&lt;-- Favor diligenciar este espacio")</f>
        <v>-</v>
      </c>
      <c r="F31" s="75"/>
      <c r="G31" s="70"/>
      <c r="H31" s="70"/>
    </row>
    <row r="32" spans="2:8" ht="15.75" thickBot="1" x14ac:dyDescent="0.3">
      <c r="C32" s="2" t="s">
        <v>58</v>
      </c>
      <c r="D32" s="102" t="str">
        <f>IFERROR(D20/D31,"-")</f>
        <v>-</v>
      </c>
      <c r="E32" s="30">
        <f>VLOOKUP($C$2,Criterios!$A$6:$K$9,5,FALSE)</f>
        <v>0.29998999999999998</v>
      </c>
      <c r="F32" s="74" t="str">
        <f>IF(D32&lt;10%,"Revisar que el costo de la propuesta y las cifras financieras estén expresadas de la misma manera"," ")</f>
        <v xml:space="preserve"> </v>
      </c>
      <c r="G32" s="70"/>
      <c r="H32" s="70"/>
    </row>
    <row r="33" spans="3:6" ht="15.75" thickTop="1" x14ac:dyDescent="0.25">
      <c r="D33" s="4"/>
    </row>
    <row r="34" spans="3:6" ht="15.75" x14ac:dyDescent="0.25">
      <c r="C34" s="2" t="s">
        <v>63</v>
      </c>
      <c r="D34" s="35"/>
      <c r="E34" s="76" t="s">
        <v>88</v>
      </c>
      <c r="F34" s="75"/>
    </row>
    <row r="35" spans="3:6" x14ac:dyDescent="0.25"/>
    <row r="36" spans="3:6" ht="15.75" x14ac:dyDescent="0.25">
      <c r="C36" s="89" t="str">
        <f>IF(SF!$C$2="Consorcios","¿Empresa principal?"," ")</f>
        <v xml:space="preserve"> </v>
      </c>
      <c r="D36" s="35"/>
      <c r="E36" s="76" t="str">
        <f>IF(SF!$C$2="Consorcios","&lt;-- Favor diligenciar este espacio con Si o No"," ")</f>
        <v xml:space="preserve"> </v>
      </c>
    </row>
    <row r="37" spans="3:6" ht="15.75" x14ac:dyDescent="0.25">
      <c r="C37" s="89" t="str">
        <f>IF(SF!$C$2="Consorcios","Porcentaje de participación en el consorcio"," ")</f>
        <v xml:space="preserve"> </v>
      </c>
      <c r="D37" s="87"/>
      <c r="E37" s="76" t="str">
        <f>IF(SF!$C$2="Consorcios","&lt;-- Favor diligencie este espacio"," ")</f>
        <v xml:space="preserve"> </v>
      </c>
    </row>
    <row r="38" spans="3:6" x14ac:dyDescent="0.25">
      <c r="C38" s="89" t="str">
        <f>IF(SF!$C$2="Consorcios","Capital de trabajo mínimo &gt;="," ")</f>
        <v xml:space="preserve"> </v>
      </c>
      <c r="D38" s="94" t="str">
        <f>IF(SF!C2="Consorcios",IFERROR(VLOOKUP(D37,Criterios!$O$6:$Q$10,2,0),"Revise el porcentaje suministrado")," ")</f>
        <v xml:space="preserve"> </v>
      </c>
      <c r="E38" s="93" t="str">
        <f>IF(SF!$C$2="Consorcios","del valor económico de la oferta"," ")</f>
        <v xml:space="preserve"> </v>
      </c>
    </row>
    <row r="39" spans="3:6" x14ac:dyDescent="0.25">
      <c r="D39" s="88" t="str">
        <f>IF(SF!$C$2="Consorcios",D31*0.2," ")</f>
        <v xml:space="preserve"> </v>
      </c>
      <c r="E39" t="str">
        <f>IF(SF!$C$2="Consorcios",IF(D20&gt;D39,"Puede continuar","No cumple lo establecido en el DSO")," ")</f>
        <v xml:space="preserve"> </v>
      </c>
    </row>
  </sheetData>
  <protectedRanges>
    <protectedRange sqref="D25 F25:G25" name="Rango2"/>
    <protectedRange sqref="D22 D24 D31 D34 F22:G22 F24:G24" name="Rango1"/>
  </protectedRanges>
  <mergeCells count="12">
    <mergeCell ref="B1:G1"/>
    <mergeCell ref="B26:C26"/>
    <mergeCell ref="B27:C27"/>
    <mergeCell ref="B28:C28"/>
    <mergeCell ref="B5:B6"/>
    <mergeCell ref="C5:C6"/>
    <mergeCell ref="B8:B10"/>
    <mergeCell ref="B11:B15"/>
    <mergeCell ref="B17:B20"/>
    <mergeCell ref="D5:D6"/>
    <mergeCell ref="G5:G6"/>
    <mergeCell ref="F5:F6"/>
  </mergeCells>
  <conditionalFormatting sqref="D12:D13">
    <cfRule type="cellIs" dxfId="19" priority="51" operator="lessThan">
      <formula>0</formula>
    </cfRule>
  </conditionalFormatting>
  <conditionalFormatting sqref="D16">
    <cfRule type="cellIs" dxfId="18" priority="44" operator="lessThan">
      <formula>$E$16</formula>
    </cfRule>
    <cfRule type="cellIs" dxfId="17" priority="45" operator="greaterThan">
      <formula>$E$16</formula>
    </cfRule>
  </conditionalFormatting>
  <conditionalFormatting sqref="D17">
    <cfRule type="cellIs" dxfId="16" priority="33" operator="lessThan">
      <formula>$E$17</formula>
    </cfRule>
    <cfRule type="cellIs" dxfId="15" priority="34" operator="greaterThan">
      <formula>$E$17</formula>
    </cfRule>
  </conditionalFormatting>
  <conditionalFormatting sqref="D23">
    <cfRule type="cellIs" dxfId="14" priority="25" operator="lessThan">
      <formula>$E$23</formula>
    </cfRule>
    <cfRule type="cellIs" dxfId="13" priority="26" operator="greaterThan">
      <formula>$E$23</formula>
    </cfRule>
  </conditionalFormatting>
  <conditionalFormatting sqref="D25">
    <cfRule type="cellIs" dxfId="12" priority="19" operator="lessThan">
      <formula>$E$25</formula>
    </cfRule>
    <cfRule type="cellIs" dxfId="11" priority="20" operator="greaterThan">
      <formula>$E$25</formula>
    </cfRule>
  </conditionalFormatting>
  <conditionalFormatting sqref="D32">
    <cfRule type="cellIs" dxfId="10" priority="21" operator="lessThan">
      <formula>$E$32</formula>
    </cfRule>
    <cfRule type="cellIs" dxfId="9" priority="22" operator="greaterThan">
      <formula>$E$32</formula>
    </cfRule>
    <cfRule type="cellIs" dxfId="8" priority="47" operator="lessThan">
      <formula>0.3</formula>
    </cfRule>
  </conditionalFormatting>
  <conditionalFormatting sqref="F16:G16">
    <cfRule type="cellIs" dxfId="7" priority="15" operator="lessThan">
      <formula>$E$16</formula>
    </cfRule>
    <cfRule type="cellIs" dxfId="6" priority="16" operator="greaterThan">
      <formula>$E$16</formula>
    </cfRule>
  </conditionalFormatting>
  <conditionalFormatting sqref="F17:G17">
    <cfRule type="cellIs" dxfId="5" priority="13" operator="lessThan">
      <formula>$E$17</formula>
    </cfRule>
    <cfRule type="cellIs" dxfId="4" priority="14" operator="greaterThan">
      <formula>$E$17</formula>
    </cfRule>
  </conditionalFormatting>
  <conditionalFormatting sqref="F23:G23">
    <cfRule type="cellIs" dxfId="3" priority="11" operator="lessThan">
      <formula>$E$23</formula>
    </cfRule>
    <cfRule type="cellIs" dxfId="2" priority="12" operator="greaterThan">
      <formula>$E$23</formula>
    </cfRule>
  </conditionalFormatting>
  <conditionalFormatting sqref="F25:G25">
    <cfRule type="cellIs" dxfId="1" priority="1" operator="lessThan">
      <formula>$E$25</formula>
    </cfRule>
    <cfRule type="cellIs" dxfId="0" priority="2" operator="greaterThan">
      <formula>$E$25</formula>
    </cfRule>
  </conditionalFormatting>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F17A-5B97-4FDE-9172-315EEF66D27C}">
  <dimension ref="A1:Y30"/>
  <sheetViews>
    <sheetView workbookViewId="0">
      <selection activeCell="B4" sqref="B4:C4"/>
    </sheetView>
  </sheetViews>
  <sheetFormatPr baseColWidth="10" defaultRowHeight="15" x14ac:dyDescent="0.25"/>
  <cols>
    <col min="1" max="1" width="37.7109375" bestFit="1" customWidth="1"/>
    <col min="2" max="2" width="7" customWidth="1"/>
    <col min="3" max="3" width="8.42578125" customWidth="1"/>
    <col min="4" max="4" width="9" customWidth="1"/>
    <col min="5" max="5" width="10.85546875" customWidth="1"/>
    <col min="6" max="6" width="6.42578125" customWidth="1"/>
    <col min="7" max="7" width="8.42578125" customWidth="1"/>
    <col min="8" max="9" width="4.28515625" customWidth="1"/>
    <col min="11" max="11" width="13.140625" customWidth="1"/>
    <col min="12" max="12" width="8.140625" customWidth="1"/>
    <col min="13" max="13" width="5" customWidth="1"/>
    <col min="14" max="14" width="4" customWidth="1"/>
    <col min="15" max="15" width="22.7109375" customWidth="1"/>
    <col min="16" max="16" width="23.7109375" customWidth="1"/>
    <col min="17" max="17" width="22.85546875" customWidth="1"/>
  </cols>
  <sheetData>
    <row r="1" spans="1:25" ht="15" customHeight="1" x14ac:dyDescent="0.25">
      <c r="O1" s="130" t="s">
        <v>95</v>
      </c>
      <c r="P1" s="130"/>
      <c r="Q1" s="130"/>
      <c r="R1" s="91"/>
      <c r="S1" s="91"/>
      <c r="T1" s="91"/>
      <c r="U1" s="91"/>
      <c r="V1" s="91"/>
      <c r="W1" s="91"/>
      <c r="X1" s="91"/>
      <c r="Y1" s="91"/>
    </row>
    <row r="2" spans="1:25" x14ac:dyDescent="0.25">
      <c r="O2" s="130"/>
      <c r="P2" s="130"/>
      <c r="Q2" s="130"/>
      <c r="R2" s="91"/>
      <c r="S2" s="91"/>
      <c r="T2" s="91"/>
      <c r="U2" s="91"/>
      <c r="V2" s="91"/>
      <c r="W2" s="91"/>
      <c r="X2" s="91"/>
      <c r="Y2" s="91"/>
    </row>
    <row r="3" spans="1:25" ht="15.75" thickBot="1" x14ac:dyDescent="0.3">
      <c r="O3" s="131"/>
      <c r="P3" s="131"/>
      <c r="Q3" s="131"/>
    </row>
    <row r="4" spans="1:25" ht="30" customHeight="1" x14ac:dyDescent="0.25">
      <c r="A4" s="120" t="s">
        <v>65</v>
      </c>
      <c r="B4" s="121" t="s">
        <v>97</v>
      </c>
      <c r="C4" s="121"/>
      <c r="D4" s="122" t="s">
        <v>66</v>
      </c>
      <c r="E4" s="122"/>
      <c r="F4" s="120" t="s">
        <v>67</v>
      </c>
      <c r="G4" s="120"/>
      <c r="H4" s="124" t="s">
        <v>68</v>
      </c>
      <c r="I4" s="125"/>
      <c r="J4" s="123" t="s">
        <v>69</v>
      </c>
      <c r="K4" s="123"/>
      <c r="O4" s="128" t="s">
        <v>89</v>
      </c>
      <c r="P4" s="128" t="s">
        <v>90</v>
      </c>
      <c r="Q4" s="128" t="s">
        <v>91</v>
      </c>
    </row>
    <row r="5" spans="1:25" ht="30" customHeight="1" x14ac:dyDescent="0.25">
      <c r="A5" s="120"/>
      <c r="B5" s="121" t="s">
        <v>70</v>
      </c>
      <c r="C5" s="121"/>
      <c r="D5" s="121" t="s">
        <v>71</v>
      </c>
      <c r="E5" s="121"/>
      <c r="F5" s="120"/>
      <c r="G5" s="120"/>
      <c r="H5" s="126"/>
      <c r="I5" s="127"/>
      <c r="J5" s="121" t="s">
        <v>72</v>
      </c>
      <c r="K5" s="121"/>
      <c r="O5" s="129"/>
      <c r="P5" s="129"/>
      <c r="Q5" s="129"/>
    </row>
    <row r="6" spans="1:25" ht="15.75" thickBot="1" x14ac:dyDescent="0.3">
      <c r="A6" s="38" t="s">
        <v>73</v>
      </c>
      <c r="B6" s="39"/>
      <c r="C6" s="40"/>
      <c r="D6" s="39"/>
      <c r="E6" s="40"/>
      <c r="F6" s="39"/>
      <c r="G6" s="40"/>
      <c r="H6" s="41"/>
      <c r="I6" s="50"/>
      <c r="J6" s="39"/>
      <c r="K6" s="40"/>
      <c r="O6" s="78">
        <v>0.51</v>
      </c>
      <c r="P6" s="79">
        <v>0.2</v>
      </c>
      <c r="Q6" s="79">
        <v>0.1</v>
      </c>
    </row>
    <row r="7" spans="1:25" ht="15.75" thickBot="1" x14ac:dyDescent="0.3">
      <c r="A7" s="38" t="s">
        <v>74</v>
      </c>
      <c r="B7" s="42" t="s">
        <v>75</v>
      </c>
      <c r="C7" s="43">
        <v>0.99</v>
      </c>
      <c r="D7" s="42" t="s">
        <v>75</v>
      </c>
      <c r="E7" s="44">
        <v>9.9989999999999996E-2</v>
      </c>
      <c r="F7" s="42" t="s">
        <v>76</v>
      </c>
      <c r="G7" s="44">
        <v>0.80010000000000003</v>
      </c>
      <c r="H7" s="42" t="s">
        <v>75</v>
      </c>
      <c r="I7" s="41">
        <v>0</v>
      </c>
      <c r="J7" s="42" t="s">
        <v>75</v>
      </c>
      <c r="K7" s="43">
        <v>0</v>
      </c>
      <c r="O7" s="80">
        <v>0.6</v>
      </c>
      <c r="P7" s="81">
        <v>0.2</v>
      </c>
      <c r="Q7" s="81">
        <v>0.1</v>
      </c>
    </row>
    <row r="8" spans="1:25" ht="15.75" thickBot="1" x14ac:dyDescent="0.3">
      <c r="A8" s="38" t="s">
        <v>77</v>
      </c>
      <c r="B8" s="42" t="s">
        <v>75</v>
      </c>
      <c r="C8" s="45">
        <v>1.1990000000000001</v>
      </c>
      <c r="D8" s="42" t="s">
        <v>75</v>
      </c>
      <c r="E8" s="44">
        <v>0.29998999999999998</v>
      </c>
      <c r="F8" s="42" t="s">
        <v>76</v>
      </c>
      <c r="G8" s="44">
        <v>0.6</v>
      </c>
      <c r="H8" s="42" t="s">
        <v>75</v>
      </c>
      <c r="I8" s="41">
        <v>0</v>
      </c>
      <c r="J8" s="42" t="s">
        <v>75</v>
      </c>
      <c r="K8" s="43">
        <v>0</v>
      </c>
      <c r="O8" s="78">
        <v>0.7</v>
      </c>
      <c r="P8" s="79">
        <v>0.21</v>
      </c>
      <c r="Q8" s="79">
        <v>0.09</v>
      </c>
    </row>
    <row r="9" spans="1:25" ht="15.75" thickBot="1" x14ac:dyDescent="0.3">
      <c r="A9" s="38" t="s">
        <v>78</v>
      </c>
      <c r="B9" s="42" t="s">
        <v>75</v>
      </c>
      <c r="C9" s="45">
        <v>1.1990000000000001</v>
      </c>
      <c r="D9" s="42" t="s">
        <v>75</v>
      </c>
      <c r="E9" s="44">
        <v>0.29998999999999998</v>
      </c>
      <c r="F9" s="42" t="s">
        <v>76</v>
      </c>
      <c r="G9" s="44">
        <v>0.6</v>
      </c>
      <c r="H9" s="42" t="s">
        <v>75</v>
      </c>
      <c r="I9" s="41">
        <v>0</v>
      </c>
      <c r="J9" s="42" t="s">
        <v>75</v>
      </c>
      <c r="K9" s="43">
        <v>0</v>
      </c>
      <c r="O9" s="82">
        <v>0.8</v>
      </c>
      <c r="P9" s="83">
        <v>0.24</v>
      </c>
      <c r="Q9" s="83">
        <v>0.06</v>
      </c>
    </row>
    <row r="10" spans="1:25" ht="15.75" thickBot="1" x14ac:dyDescent="0.3">
      <c r="A10" s="51" t="s">
        <v>85</v>
      </c>
      <c r="B10" s="52"/>
      <c r="C10" s="52"/>
      <c r="D10" s="52"/>
      <c r="E10" s="52"/>
      <c r="F10" s="53">
        <v>0.60099999999999998</v>
      </c>
      <c r="G10" s="53">
        <v>0.75</v>
      </c>
      <c r="H10" s="52"/>
      <c r="I10" s="52"/>
      <c r="J10" s="54"/>
      <c r="K10" s="55"/>
      <c r="O10" s="78">
        <v>0.9</v>
      </c>
      <c r="P10" s="79">
        <v>0.27</v>
      </c>
      <c r="Q10" s="79">
        <v>0.03</v>
      </c>
    </row>
    <row r="11" spans="1:25" x14ac:dyDescent="0.25">
      <c r="A11" s="52"/>
      <c r="B11" s="52"/>
      <c r="C11" s="52"/>
      <c r="D11" s="52"/>
      <c r="E11" s="52"/>
      <c r="F11" s="52"/>
      <c r="G11" s="56">
        <v>0.751</v>
      </c>
      <c r="H11" s="52"/>
      <c r="I11" s="52"/>
      <c r="J11" s="52"/>
      <c r="K11" s="52"/>
    </row>
    <row r="12" spans="1:25" ht="15" customHeight="1" x14ac:dyDescent="0.25">
      <c r="O12" s="132" t="s">
        <v>92</v>
      </c>
      <c r="P12" s="132"/>
      <c r="Q12" s="132"/>
      <c r="R12" s="92"/>
    </row>
    <row r="13" spans="1:25" x14ac:dyDescent="0.25">
      <c r="A13" t="s">
        <v>82</v>
      </c>
      <c r="O13" s="132"/>
      <c r="P13" s="132"/>
      <c r="Q13" s="132"/>
      <c r="R13" s="92"/>
    </row>
    <row r="14" spans="1:25" x14ac:dyDescent="0.25">
      <c r="A14" t="s">
        <v>81</v>
      </c>
      <c r="O14" s="132"/>
      <c r="P14" s="132"/>
      <c r="Q14" s="132"/>
      <c r="R14" s="92"/>
    </row>
    <row r="15" spans="1:25" x14ac:dyDescent="0.25">
      <c r="A15" t="s">
        <v>83</v>
      </c>
      <c r="O15" s="132" t="s">
        <v>93</v>
      </c>
      <c r="P15" s="132"/>
      <c r="Q15" s="132"/>
      <c r="R15" s="92"/>
    </row>
    <row r="16" spans="1:25" x14ac:dyDescent="0.25">
      <c r="O16" s="132"/>
      <c r="P16" s="132"/>
      <c r="Q16" s="132"/>
    </row>
    <row r="17" spans="1:17" x14ac:dyDescent="0.25">
      <c r="A17" s="90"/>
      <c r="O17" s="132"/>
      <c r="P17" s="132"/>
      <c r="Q17" s="132"/>
    </row>
    <row r="20" spans="1:17" x14ac:dyDescent="0.25">
      <c r="A20" s="77"/>
    </row>
    <row r="28" spans="1:17" x14ac:dyDescent="0.25">
      <c r="A28" s="84"/>
    </row>
    <row r="30" spans="1:17" x14ac:dyDescent="0.25">
      <c r="A30" s="85"/>
    </row>
  </sheetData>
  <mergeCells count="15">
    <mergeCell ref="P4:P5"/>
    <mergeCell ref="Q4:Q5"/>
    <mergeCell ref="O1:Q3"/>
    <mergeCell ref="O15:Q17"/>
    <mergeCell ref="O4:O5"/>
    <mergeCell ref="O12:Q14"/>
    <mergeCell ref="A4:A5"/>
    <mergeCell ref="B4:C4"/>
    <mergeCell ref="D4:E4"/>
    <mergeCell ref="J4:K4"/>
    <mergeCell ref="B5:C5"/>
    <mergeCell ref="D5:E5"/>
    <mergeCell ref="J5:K5"/>
    <mergeCell ref="F4:G5"/>
    <mergeCell ref="H4:I5"/>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e4113d5-e227-48dd-b4f7-e6e8a1bc8e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DCD5ABAB762048A224DC23EFB3274C" ma:contentTypeVersion="16" ma:contentTypeDescription="Create a new document." ma:contentTypeScope="" ma:versionID="bb5ae54394cb5be8727d0648376df77b">
  <xsd:schema xmlns:xsd="http://www.w3.org/2001/XMLSchema" xmlns:xs="http://www.w3.org/2001/XMLSchema" xmlns:p="http://schemas.microsoft.com/office/2006/metadata/properties" xmlns:ns3="ce4113d5-e227-48dd-b4f7-e6e8a1bc8ecc" xmlns:ns4="f66bfaf6-2531-49d2-8292-bdfb4b8c2742" targetNamespace="http://schemas.microsoft.com/office/2006/metadata/properties" ma:root="true" ma:fieldsID="74128298df154958a539b4991d97da86" ns3:_="" ns4:_="">
    <xsd:import namespace="ce4113d5-e227-48dd-b4f7-e6e8a1bc8ecc"/>
    <xsd:import namespace="f66bfaf6-2531-49d2-8292-bdfb4b8c274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SearchProperties" minOccurs="0"/>
                <xsd:element ref="ns3:_activity" minOccurs="0"/>
                <xsd:element ref="ns3:MediaServiceObjectDetectorVersion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4113d5-e227-48dd-b4f7-e6e8a1bc8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6bfaf6-2531-49d2-8292-bdfb4b8c27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0F9083-6AD0-49CE-A012-305B28A08EBC}">
  <ds:schemaRefs>
    <ds:schemaRef ds:uri="http://schemas.microsoft.com/office/2006/documentManagement/types"/>
    <ds:schemaRef ds:uri="http://purl.org/dc/elements/1.1/"/>
    <ds:schemaRef ds:uri="ce4113d5-e227-48dd-b4f7-e6e8a1bc8ecc"/>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66bfaf6-2531-49d2-8292-bdfb4b8c2742"/>
    <ds:schemaRef ds:uri="http://schemas.microsoft.com/office/2006/metadata/properties"/>
  </ds:schemaRefs>
</ds:datastoreItem>
</file>

<file path=customXml/itemProps2.xml><?xml version="1.0" encoding="utf-8"?>
<ds:datastoreItem xmlns:ds="http://schemas.openxmlformats.org/officeDocument/2006/customXml" ds:itemID="{A2239601-7F4C-4FD7-9C2F-E6B39E871107}">
  <ds:schemaRefs>
    <ds:schemaRef ds:uri="http://schemas.microsoft.com/sharepoint/v3/contenttype/forms"/>
  </ds:schemaRefs>
</ds:datastoreItem>
</file>

<file path=customXml/itemProps3.xml><?xml version="1.0" encoding="utf-8"?>
<ds:datastoreItem xmlns:ds="http://schemas.openxmlformats.org/officeDocument/2006/customXml" ds:itemID="{18AE8067-2E86-49AA-8C6E-03DCDF717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4113d5-e227-48dd-b4f7-e6e8a1bc8ecc"/>
    <ds:schemaRef ds:uri="f66bfaf6-2531-49d2-8292-bdfb4b8c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SF</vt:lpstr>
      <vt:lpstr>ER</vt:lpstr>
      <vt:lpstr>Analisis</vt:lpstr>
      <vt:lpstr>Criterios</vt:lpstr>
    </vt:vector>
  </TitlesOfParts>
  <Company>PONTIFICIA UNIVERSIDAD JAVERIANA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guzman.javier</dc:creator>
  <cp:lastModifiedBy>Angela Leonor Moreno Calderon</cp:lastModifiedBy>
  <cp:lastPrinted>2018-01-16T15:04:35Z</cp:lastPrinted>
  <dcterms:created xsi:type="dcterms:W3CDTF">2009-02-27T20:07:16Z</dcterms:created>
  <dcterms:modified xsi:type="dcterms:W3CDTF">2025-09-30T16:19:19Z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0x010100C4DCD5ABAB762048A224DC23EFB3274C</vt:lpwstr>
  </property>
</Properties>
</file>